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Y:\Projetos\Projetos 2025\Cobertura Quadra Alice\"/>
    </mc:Choice>
  </mc:AlternateContent>
  <bookViews>
    <workbookView xWindow="0" yWindow="0" windowWidth="28755" windowHeight="9570" tabRatio="602"/>
  </bookViews>
  <sheets>
    <sheet name="Planilha Orçamentária" sheetId="8" r:id="rId1"/>
    <sheet name="Composição de Itens" sheetId="3" r:id="rId2"/>
    <sheet name="Cronograma_F_F" sheetId="2" r:id="rId3"/>
    <sheet name="BDI" sheetId="7" r:id="rId4"/>
  </sheets>
  <definedNames>
    <definedName name="_xlnm.Print_Area" localSheetId="2">Cronograma_F_F!$A$1:$P$19</definedName>
  </definedNames>
  <calcPr calcId="162913"/>
</workbook>
</file>

<file path=xl/calcChain.xml><?xml version="1.0" encoding="utf-8"?>
<calcChain xmlns="http://schemas.openxmlformats.org/spreadsheetml/2006/main">
  <c r="C8" i="7" l="1"/>
  <c r="C7" i="7"/>
  <c r="C6" i="7"/>
  <c r="C5" i="7"/>
  <c r="C4" i="7"/>
  <c r="C5" i="2"/>
  <c r="C4" i="2"/>
  <c r="C3" i="2"/>
  <c r="H86" i="8"/>
  <c r="I86" i="8" s="1"/>
  <c r="H78" i="8"/>
  <c r="I78" i="8" s="1"/>
  <c r="H66" i="8"/>
  <c r="I66" i="8" s="1"/>
  <c r="H62" i="8"/>
  <c r="I62" i="8" s="1"/>
  <c r="H50" i="8"/>
  <c r="I50" i="8" s="1"/>
  <c r="H30" i="8"/>
  <c r="I30" i="8" s="1"/>
  <c r="H22" i="8"/>
  <c r="I22" i="8" s="1"/>
  <c r="F22" i="8"/>
  <c r="H17" i="8"/>
  <c r="I17" i="8" s="1"/>
  <c r="I4" i="8"/>
  <c r="H83" i="8" s="1"/>
  <c r="I83" i="8" s="1"/>
  <c r="H60" i="8" l="1"/>
  <c r="I60" i="8" s="1"/>
  <c r="H76" i="8"/>
  <c r="I76" i="8" s="1"/>
  <c r="H84" i="8"/>
  <c r="I84" i="8" s="1"/>
  <c r="H25" i="8"/>
  <c r="I25" i="8" s="1"/>
  <c r="H53" i="8"/>
  <c r="I53" i="8" s="1"/>
  <c r="H89" i="8"/>
  <c r="I89" i="8" s="1"/>
  <c r="H48" i="8"/>
  <c r="I48" i="8" s="1"/>
  <c r="H18" i="8"/>
  <c r="I18" i="8" s="1"/>
  <c r="H23" i="8"/>
  <c r="I23" i="8" s="1"/>
  <c r="H31" i="8"/>
  <c r="I31" i="8" s="1"/>
  <c r="H51" i="8"/>
  <c r="I51" i="8" s="1"/>
  <c r="H63" i="8"/>
  <c r="I63" i="8" s="1"/>
  <c r="H67" i="8"/>
  <c r="I67" i="8" s="1"/>
  <c r="H79" i="8"/>
  <c r="I79" i="8" s="1"/>
  <c r="H87" i="8"/>
  <c r="I87" i="8" s="1"/>
  <c r="H33" i="8"/>
  <c r="I33" i="8" s="1"/>
  <c r="H69" i="8"/>
  <c r="I69" i="8" s="1"/>
  <c r="H81" i="8"/>
  <c r="I81" i="8" s="1"/>
  <c r="H15" i="8"/>
  <c r="I15" i="8" s="1"/>
  <c r="H26" i="8"/>
  <c r="I26" i="8" s="1"/>
  <c r="H42" i="8"/>
  <c r="I42" i="8" s="1"/>
  <c r="H54" i="8"/>
  <c r="I54" i="8" s="1"/>
  <c r="H58" i="8"/>
  <c r="I58" i="8" s="1"/>
  <c r="H70" i="8"/>
  <c r="I70" i="8" s="1"/>
  <c r="H74" i="8"/>
  <c r="I74" i="8" s="1"/>
  <c r="H82" i="8"/>
  <c r="I82" i="8" s="1"/>
  <c r="H20" i="8"/>
  <c r="I20" i="8" s="1"/>
  <c r="H36" i="8"/>
  <c r="I36" i="8" s="1"/>
  <c r="H21" i="8"/>
  <c r="I21" i="8" s="1"/>
  <c r="H12" i="8"/>
  <c r="I12" i="8" s="1"/>
  <c r="H16" i="8"/>
  <c r="I16" i="8" s="1"/>
  <c r="H29" i="8"/>
  <c r="I29" i="8" s="1"/>
  <c r="H49" i="8"/>
  <c r="I49" i="8" s="1"/>
  <c r="H61" i="8"/>
  <c r="I61" i="8" s="1"/>
  <c r="H77" i="8"/>
  <c r="I77" i="8" s="1"/>
  <c r="H85" i="8"/>
  <c r="I85" i="8" s="1"/>
  <c r="H57" i="8"/>
  <c r="I57" i="8" s="1"/>
  <c r="H28" i="8"/>
  <c r="I28" i="8" s="1"/>
  <c r="H44" i="8"/>
  <c r="I44" i="8" s="1"/>
  <c r="H34" i="8"/>
  <c r="I34" i="8" s="1"/>
  <c r="H19" i="8"/>
  <c r="I19" i="8" s="1"/>
  <c r="H24" i="8"/>
  <c r="I24" i="8" s="1"/>
  <c r="H32" i="8"/>
  <c r="I32" i="8" s="1"/>
  <c r="H52" i="8"/>
  <c r="I52" i="8" s="1"/>
  <c r="H68" i="8"/>
  <c r="I68" i="8" s="1"/>
  <c r="H80" i="8"/>
  <c r="I80" i="8" s="1"/>
  <c r="H88" i="8"/>
  <c r="I88" i="8" s="1"/>
  <c r="H27" i="8"/>
  <c r="I27" i="8" s="1"/>
  <c r="H35" i="8"/>
  <c r="I35" i="8" s="1"/>
  <c r="H39" i="8"/>
  <c r="I39" i="8" s="1"/>
  <c r="H43" i="8"/>
  <c r="I43" i="8" s="1"/>
  <c r="H47" i="8"/>
  <c r="I47" i="8" s="1"/>
  <c r="H59" i="8"/>
  <c r="I59" i="8" s="1"/>
  <c r="H71" i="8"/>
  <c r="I71" i="8" s="1"/>
  <c r="H75" i="8"/>
  <c r="I75" i="8" s="1"/>
  <c r="B16" i="2"/>
  <c r="B15" i="2"/>
  <c r="B14" i="2"/>
  <c r="B13" i="2"/>
  <c r="B12" i="2"/>
  <c r="B11" i="2"/>
  <c r="B10" i="2"/>
  <c r="B9" i="2"/>
  <c r="I64" i="8" l="1"/>
  <c r="I37" i="8"/>
  <c r="I13" i="8"/>
  <c r="I55" i="8"/>
  <c r="I90" i="8"/>
  <c r="I45" i="8"/>
  <c r="I40" i="8"/>
  <c r="I72" i="8"/>
  <c r="I91" i="8" l="1"/>
  <c r="J72" i="8" s="1"/>
  <c r="J55" i="8"/>
  <c r="H48" i="3"/>
  <c r="H47" i="3"/>
  <c r="H46" i="3"/>
  <c r="H45" i="3"/>
  <c r="H44" i="3"/>
  <c r="H43" i="3"/>
  <c r="H42" i="3"/>
  <c r="H41" i="3"/>
  <c r="H35" i="3"/>
  <c r="H34" i="3"/>
  <c r="H33" i="3"/>
  <c r="H32" i="3"/>
  <c r="H31" i="3"/>
  <c r="H30" i="3"/>
  <c r="H29" i="3"/>
  <c r="H28" i="3"/>
  <c r="H27" i="3"/>
  <c r="H26" i="3"/>
  <c r="J64" i="8" l="1"/>
  <c r="J45" i="8"/>
  <c r="J90" i="8"/>
  <c r="J91" i="8"/>
  <c r="F8" i="8"/>
  <c r="F6" i="8" s="1"/>
  <c r="J30" i="8"/>
  <c r="J17" i="8"/>
  <c r="J86" i="8"/>
  <c r="J66" i="8"/>
  <c r="J62" i="8"/>
  <c r="J83" i="8"/>
  <c r="J78" i="8"/>
  <c r="J22" i="8"/>
  <c r="J50" i="8"/>
  <c r="J80" i="8"/>
  <c r="J36" i="8"/>
  <c r="J20" i="8"/>
  <c r="J82" i="8"/>
  <c r="J24" i="8"/>
  <c r="J79" i="8"/>
  <c r="J29" i="8"/>
  <c r="J75" i="8"/>
  <c r="J26" i="8"/>
  <c r="J15" i="8"/>
  <c r="J19" i="8"/>
  <c r="J42" i="8"/>
  <c r="J70" i="8"/>
  <c r="J63" i="8"/>
  <c r="J31" i="8"/>
  <c r="J49" i="8"/>
  <c r="J33" i="8"/>
  <c r="J44" i="8"/>
  <c r="J67" i="8"/>
  <c r="J76" i="8"/>
  <c r="J89" i="8"/>
  <c r="J87" i="8"/>
  <c r="J81" i="8"/>
  <c r="J88" i="8"/>
  <c r="J25" i="8"/>
  <c r="J74" i="8"/>
  <c r="J16" i="8"/>
  <c r="J84" i="8"/>
  <c r="J69" i="8"/>
  <c r="J43" i="8"/>
  <c r="J27" i="8"/>
  <c r="J77" i="8"/>
  <c r="J34" i="8"/>
  <c r="J57" i="8"/>
  <c r="J18" i="8"/>
  <c r="J71" i="8"/>
  <c r="J68" i="8"/>
  <c r="J48" i="8"/>
  <c r="J51" i="8"/>
  <c r="J39" i="8"/>
  <c r="J59" i="8"/>
  <c r="J54" i="8"/>
  <c r="J52" i="8"/>
  <c r="J47" i="8"/>
  <c r="J32" i="8"/>
  <c r="J53" i="8"/>
  <c r="J12" i="8"/>
  <c r="J58" i="8"/>
  <c r="J21" i="8"/>
  <c r="J85" i="8"/>
  <c r="J28" i="8"/>
  <c r="J35" i="8"/>
  <c r="J23" i="8"/>
  <c r="J61" i="8"/>
  <c r="J60" i="8"/>
  <c r="J37" i="8"/>
  <c r="J40" i="8"/>
  <c r="J13" i="8"/>
  <c r="H49" i="3"/>
  <c r="H36" i="3"/>
  <c r="D25" i="7" l="1"/>
  <c r="G4" i="7" l="1"/>
  <c r="N3" i="2" s="1"/>
  <c r="I2" i="3" l="1"/>
  <c r="C11" i="2"/>
  <c r="H11" i="2" s="1"/>
  <c r="C9" i="2" l="1"/>
  <c r="F9" i="2" s="1"/>
  <c r="C15" i="2"/>
  <c r="C14" i="2"/>
  <c r="C16" i="2"/>
  <c r="C10" i="2"/>
  <c r="C12" i="2"/>
  <c r="P16" i="2" l="1"/>
  <c r="N16" i="2"/>
  <c r="N15" i="2"/>
  <c r="L15" i="2"/>
  <c r="J12" i="2"/>
  <c r="H12" i="2"/>
  <c r="N14" i="2"/>
  <c r="L14" i="2"/>
  <c r="H10" i="2"/>
  <c r="F10" i="2"/>
  <c r="H12" i="3"/>
  <c r="H13" i="3"/>
  <c r="H14" i="3"/>
  <c r="H15" i="3"/>
  <c r="H16" i="3"/>
  <c r="H17" i="3"/>
  <c r="H18" i="3"/>
  <c r="H19" i="3"/>
  <c r="H20" i="3"/>
  <c r="H11" i="3" l="1"/>
  <c r="H21" i="3" s="1"/>
  <c r="I45" i="3" l="1"/>
  <c r="I41" i="3"/>
  <c r="I44" i="3"/>
  <c r="I46" i="3"/>
  <c r="I47" i="3"/>
  <c r="I43" i="3"/>
  <c r="I48" i="3"/>
  <c r="I42" i="3"/>
  <c r="I27" i="3"/>
  <c r="I28" i="3"/>
  <c r="I29" i="3"/>
  <c r="I31" i="3"/>
  <c r="I35" i="3"/>
  <c r="I32" i="3"/>
  <c r="I30" i="3"/>
  <c r="I26" i="3"/>
  <c r="I33" i="3"/>
  <c r="I34" i="3"/>
  <c r="C13" i="2" l="1"/>
  <c r="I49" i="3"/>
  <c r="I36" i="3"/>
  <c r="P17" i="2"/>
  <c r="N17" i="2"/>
  <c r="I13" i="3"/>
  <c r="I14" i="3"/>
  <c r="I15" i="3"/>
  <c r="I16" i="3"/>
  <c r="I18" i="3"/>
  <c r="I19" i="3"/>
  <c r="I12" i="3"/>
  <c r="I20" i="3"/>
  <c r="I17" i="3"/>
  <c r="I11" i="3"/>
  <c r="F13" i="2" l="1"/>
  <c r="H13" i="2"/>
  <c r="J13" i="2"/>
  <c r="L13" i="2"/>
  <c r="L17" i="2" s="1"/>
  <c r="I21" i="3"/>
  <c r="C17" i="2" l="1"/>
  <c r="F17" i="2" l="1"/>
  <c r="H17" i="2"/>
  <c r="J17" i="2"/>
  <c r="D10" i="2"/>
  <c r="D11" i="2"/>
  <c r="D12" i="2"/>
  <c r="D14" i="2"/>
  <c r="D15" i="2"/>
  <c r="D13" i="2"/>
  <c r="D16" i="2"/>
  <c r="D9" i="2"/>
  <c r="M17" i="2"/>
  <c r="O17" i="2"/>
  <c r="K17" i="2"/>
  <c r="I17" i="2" l="1"/>
  <c r="G17" i="2"/>
  <c r="D17" i="2" l="1"/>
  <c r="E17" i="2"/>
  <c r="F18" i="2"/>
  <c r="E18" i="2" l="1"/>
  <c r="H18" i="2"/>
  <c r="J18" i="2" s="1"/>
  <c r="L18" i="2" s="1"/>
  <c r="N18" i="2" s="1"/>
  <c r="P18" i="2" s="1"/>
  <c r="G18" i="2" l="1"/>
  <c r="I18" i="2" l="1"/>
  <c r="K18" i="2" l="1"/>
  <c r="M18" i="2" l="1"/>
  <c r="N5" i="2" l="1"/>
  <c r="O18" i="2"/>
</calcChain>
</file>

<file path=xl/sharedStrings.xml><?xml version="1.0" encoding="utf-8"?>
<sst xmlns="http://schemas.openxmlformats.org/spreadsheetml/2006/main" count="539" uniqueCount="276">
  <si>
    <t>ITEM</t>
  </si>
  <si>
    <t>FONTE</t>
  </si>
  <si>
    <t>CÓDIGO</t>
  </si>
  <si>
    <t>DESCRIÇÃO DOS SERVIÇOS</t>
  </si>
  <si>
    <t>%</t>
  </si>
  <si>
    <t>1.0</t>
  </si>
  <si>
    <t>CDHU</t>
  </si>
  <si>
    <t>2.0</t>
  </si>
  <si>
    <t>3.0</t>
  </si>
  <si>
    <t>MÊS 01</t>
  </si>
  <si>
    <t>MÊS 02</t>
  </si>
  <si>
    <t>MÊS 03</t>
  </si>
  <si>
    <t>MÊS 04</t>
  </si>
  <si>
    <t>MÊS 05</t>
  </si>
  <si>
    <t>MÊS 06</t>
  </si>
  <si>
    <t>CÓD.</t>
  </si>
  <si>
    <t>CUSTO</t>
  </si>
  <si>
    <t>R$</t>
  </si>
  <si>
    <t>TOTAL</t>
  </si>
  <si>
    <t>ACUMULADO</t>
  </si>
  <si>
    <t>CONTRATANTE:</t>
  </si>
  <si>
    <t>OBJETO:</t>
  </si>
  <si>
    <t>LOCAL:</t>
  </si>
  <si>
    <t>BDI:</t>
  </si>
  <si>
    <t>QUANTIDADE</t>
  </si>
  <si>
    <t>UNIDADE</t>
  </si>
  <si>
    <t>CUSTO UNITÁRIO (R$)</t>
  </si>
  <si>
    <t>PESO (%)</t>
  </si>
  <si>
    <t>CUSTO C/ BDI (R$)</t>
  </si>
  <si>
    <t>TOTAL C/ BDI (R$)</t>
  </si>
  <si>
    <t>3.1</t>
  </si>
  <si>
    <t>1.1</t>
  </si>
  <si>
    <t>BDI</t>
  </si>
  <si>
    <t>DATA</t>
  </si>
  <si>
    <t>VALOR</t>
  </si>
  <si>
    <t>TOTAL FINAL</t>
  </si>
  <si>
    <t>TOTAL 2.0</t>
  </si>
  <si>
    <t>COMPOSIÇÃO 01</t>
  </si>
  <si>
    <t>CÓD. REF.</t>
  </si>
  <si>
    <t>DESCRIÇÃO</t>
  </si>
  <si>
    <t>CUSTO TOTAL (R$)</t>
  </si>
  <si>
    <t>UNID</t>
  </si>
  <si>
    <t>COMP. 01</t>
  </si>
  <si>
    <t>Local:</t>
  </si>
  <si>
    <t>Objeto:</t>
  </si>
  <si>
    <t>Contratante:</t>
  </si>
  <si>
    <t>Data Base:</t>
  </si>
  <si>
    <t>Custo / m2:</t>
  </si>
  <si>
    <t>Valor da Obra:</t>
  </si>
  <si>
    <t>Convênio:</t>
  </si>
  <si>
    <t>Município:</t>
  </si>
  <si>
    <t>Repasse:</t>
  </si>
  <si>
    <t>Demanda:</t>
  </si>
  <si>
    <t>Planilha:</t>
  </si>
  <si>
    <t>Área (m2):</t>
  </si>
  <si>
    <t>COMPOSIÇÃO</t>
  </si>
  <si>
    <t>5.4</t>
  </si>
  <si>
    <t>DEMONSTRATIVO DE COMPOSIÇÃO DO BDI (acórdão 2622/2013-TCU-Plenário)</t>
  </si>
  <si>
    <t>Indicês Aceitos</t>
  </si>
  <si>
    <t>Itens Componentes do BDI</t>
  </si>
  <si>
    <t>Incidência Adotada [1]</t>
  </si>
  <si>
    <t>Min.</t>
  </si>
  <si>
    <t>Méd.</t>
  </si>
  <si>
    <t>Máx.</t>
  </si>
  <si>
    <t>ADMINISTRAÇÃO CENTRAL</t>
  </si>
  <si>
    <t>LUCRO</t>
  </si>
  <si>
    <t>DESPESAS FINANCEIRAS</t>
  </si>
  <si>
    <t>SEGUROS E GARANTIAS</t>
  </si>
  <si>
    <t>RISCOS</t>
  </si>
  <si>
    <t>TRIBUTOS</t>
  </si>
  <si>
    <t>Conforme Legislação</t>
  </si>
  <si>
    <t>PIS</t>
  </si>
  <si>
    <t>COFINS</t>
  </si>
  <si>
    <t>ISS</t>
  </si>
  <si>
    <t>Conforme legislação municipal</t>
  </si>
  <si>
    <t>[2] Desoneração (2%)</t>
  </si>
  <si>
    <t>0% OU 2%</t>
  </si>
  <si>
    <t>[2] BDI ADOTADO</t>
  </si>
  <si>
    <t>[1] Preencher células em amarelo</t>
  </si>
  <si>
    <r>
      <t xml:space="preserve">[2] Obras orçadas </t>
    </r>
    <r>
      <rPr>
        <b/>
        <sz val="10"/>
        <color rgb="FF808080"/>
        <rFont val="Century Gothic"/>
        <family val="2"/>
      </rPr>
      <t>SEM</t>
    </r>
    <r>
      <rPr>
        <sz val="10"/>
        <color rgb="FF808080"/>
        <rFont val="Century Gothic"/>
        <family val="2"/>
      </rPr>
      <t xml:space="preserve"> desoneração deverão adotar indíce 0,00% neste item e intervalo de BDI adotado conforme LIMITES do quadro ao lado</t>
    </r>
  </si>
  <si>
    <t>SINAPI</t>
  </si>
  <si>
    <t>M3</t>
  </si>
  <si>
    <t>M2</t>
  </si>
  <si>
    <t>M</t>
  </si>
  <si>
    <t>KG</t>
  </si>
  <si>
    <t>INFRAESTRUTURA</t>
  </si>
  <si>
    <t>I-SINAPI</t>
  </si>
  <si>
    <t>UN.</t>
  </si>
  <si>
    <t>4.0</t>
  </si>
  <si>
    <t>TOTAL 5.0</t>
  </si>
  <si>
    <t>ESCAVAÇÃO MANUAL PARA VIGA BALDRAME OU SAPATA CORRIDA (INCLUINDO ESCAVAÇÃO PARA COLOCAÇÃO DE FÔRMAS). AF_01/2024</t>
  </si>
  <si>
    <t>4.1</t>
  </si>
  <si>
    <t>4.2</t>
  </si>
  <si>
    <t>TOTAL 4.0</t>
  </si>
  <si>
    <t>2.1</t>
  </si>
  <si>
    <t>2.2</t>
  </si>
  <si>
    <t>2.3</t>
  </si>
  <si>
    <t>2.4</t>
  </si>
  <si>
    <t>COMPOSIÇÃO 02</t>
  </si>
  <si>
    <t>COMP. 02</t>
  </si>
  <si>
    <t>SERVENTE COM ENCARGOS COMPLEMENTARES</t>
  </si>
  <si>
    <t>H</t>
  </si>
  <si>
    <t>TOTAL 3.0</t>
  </si>
  <si>
    <t>COMPOSIÇÃO 03</t>
  </si>
  <si>
    <t>COMP. 03</t>
  </si>
  <si>
    <t>-</t>
  </si>
  <si>
    <t>Itararé / SP</t>
  </si>
  <si>
    <t>Onerada</t>
  </si>
  <si>
    <t>Saldo:</t>
  </si>
  <si>
    <t>103689</t>
  </si>
  <si>
    <t>FORNECIMENTO E INSTALAÇÃO DE PLACA DE OBRA COM CHAPA GALVANIZADA E ESTRUTURA DE MADEIRA. AF_03/2022_PS</t>
  </si>
  <si>
    <t>IDENTIFICAÇÃO DA OBRA</t>
  </si>
  <si>
    <t>ARRASAMENTO MECANICO DE ESTACA DE CONCRETO ARMADO, DIAMETROS DE ATÉ 40 CM. AF_05/2021</t>
  </si>
  <si>
    <t>ARMAÇÃO DE BLOCO UTILIZANDO AÇO CA-50 DE 6,3 MM - MONTAGEM. AF_01/2024</t>
  </si>
  <si>
    <t>ARMAÇÃO DE BLOCO UTILIZANDO AÇO CA-50 DE 10 MM - MONTAGEM. AF_01/2024</t>
  </si>
  <si>
    <t>ARMAÇÃO DE BLOCO UTILIZANDO AÇO CA-50 DE 8 MM - MONTAGEM. AF_01/2024</t>
  </si>
  <si>
    <t>ARMAÇÃO DE BLOCO, SAPATA ISOLADA, VIGA BALDRAME E SAPATA CORRIDA UTILIZANDO AÇO CA-50 DE 12,5 MM - MONTAGEM. AF_01/2024</t>
  </si>
  <si>
    <t>ARMAÇÃO DE BLOCO UTILIZANDO AÇO CA-60 DE 5 MM - MONTAGEM. AF_01/2024</t>
  </si>
  <si>
    <t>CONCRETAGEM DE BLOCO DE COROAMENTO OU VIGA BALDRAME, FCK 30 MPA, COM USO DE BOMBA - LANÇAMENTO, ADENSAMENTO E ACABAMENTO. AF_01/2024</t>
  </si>
  <si>
    <t>IMPERMEABILIZAÇÃO DE SUPERFÍCIE COM EMULSÃO ASFÁLTICA, 2 DEMÃOS. AF_09/2023</t>
  </si>
  <si>
    <t>2.5</t>
  </si>
  <si>
    <t>2.6</t>
  </si>
  <si>
    <t>5.0</t>
  </si>
  <si>
    <t>5.1</t>
  </si>
  <si>
    <t>5.2</t>
  </si>
  <si>
    <t>5.3</t>
  </si>
  <si>
    <t>6.0</t>
  </si>
  <si>
    <t>6.1</t>
  </si>
  <si>
    <t>6.2</t>
  </si>
  <si>
    <t>6.3</t>
  </si>
  <si>
    <t>6.4</t>
  </si>
  <si>
    <t>6.5</t>
  </si>
  <si>
    <t>6.6</t>
  </si>
  <si>
    <t>6.7</t>
  </si>
  <si>
    <t>TOTAL 6.0</t>
  </si>
  <si>
    <t>5.5</t>
  </si>
  <si>
    <t>Declaramos sob pena da Lei que a alternativa adotada pela Prefeitura do Município de Itararé/SP é SEM Desoneração e que esta é a mais vantajosa para a Administração Pública. Para o preenchimento da proposta utilizou-se o valor do ISS da Prefeitura Local.</t>
  </si>
  <si>
    <t>02.02.091</t>
  </si>
  <si>
    <t>IMPERMEABILIZAÇÃO</t>
  </si>
  <si>
    <t>ESTRUTURA DE CONCRETO ARMADO</t>
  </si>
  <si>
    <t>ESTRUTURA METÁLICA</t>
  </si>
  <si>
    <t>SPDA</t>
  </si>
  <si>
    <t>E.03.000.090616</t>
  </si>
  <si>
    <t>E.03.000.090617</t>
  </si>
  <si>
    <t>E.03.000.090618</t>
  </si>
  <si>
    <t>70.03.006</t>
  </si>
  <si>
    <t>P.19.000.044327</t>
  </si>
  <si>
    <t>ESTACA ESCAVADA MECANICAMENTE, SEM FLUIDO ESTABILIZANTE, COM 40CM DE DIÂMETRO, CONCRETO LANÇADO POR CAMINHÃO BETONEIRA (EXCLUSIVE MOBILIZAÇÃO E DESMOBILIZAÇÃO). AF_01/2020</t>
  </si>
  <si>
    <t>LOCAÇÃO DE PONTO PARA REFERÊNCIA TOPOGRÁFICA. AF_03/2024</t>
  </si>
  <si>
    <t>TAXA DE MOBILIZAÇÃO DE EQUIPAMENTO - ESTACA ESCAVADA</t>
  </si>
  <si>
    <t>ARMAÇÃO DE ESTRUTURAS DIVERSAS DE CONCRETO ARMADO, EXCETO VIGAS, PILARES, LAJES E FUNDAÇÕES, UTILIZANDO AÇO CA-50 DE 6,3 MM - MONTAGEM. AF_06/2022</t>
  </si>
  <si>
    <t>ARMAÇÃO DE ESTRUTURAS DIVERSAS DE CONCRETO ARMADO, EXCETO VIGAS, PILARES, LAJES E FUNDAÇÕES, UTILIZANDO AÇO CA-50 DE 10,0 MM - MONTAGEM. AF_06/2022</t>
  </si>
  <si>
    <t>ESCAVAÇÃO MANUAL PARA BLOCO DE COROAMENTO OU SAPATA (SEM ESCAVAÇÃO PARA COLOCAÇÃO DE FÔRMAS). AF_01/2024</t>
  </si>
  <si>
    <t>PREPARO DE FUNDO DE VALA COM LARGURA MENOR QUE 1,5 M (ACERTO DO SOLO NATURAL). AF_08/2020</t>
  </si>
  <si>
    <t>LASTRO DE CONCRETO MAGRO, APLICADO EM BLOCOS DE COROAMENTO OU SAPATAS, ESPESSURA DE 5 CM. AF_01/2024</t>
  </si>
  <si>
    <t>FABRICAÇÃO, MONTAGEM E DESMONTAGEM DE FÔRMA PARA VIGA BALDRAME, EM CHAPA DE MADEIRA COMPENSADA RESINADA, E=17 MM, 2 UTILIZAÇÕES. AF_01/2024</t>
  </si>
  <si>
    <t>FABRICAÇÃO, MONTAGEM E DESMONTAGEM DE FÔRMA PARA BLOCO DE COROAMENTO, EM CHAPA DE MADEIRA COMPENSADA RESINADA, E=17 MM, 2 UTILIZAÇÕES. AF_01/2024</t>
  </si>
  <si>
    <t>FABRICAÇÃO, MONTAGEM E DESMONTAGEM DE FÔRMA PARA SAPATA, EM CHAPA DE MADEIRA COMPENSADA RESINADA, E=17 MM, 2 UTILIZAÇÕES. AF_01/2024</t>
  </si>
  <si>
    <t>CONCRETO FCK = 25MPA, TRAÇO 1:2,3:2,7 (EM MASSA SECA DE CIMENTO/ AREIA MÉDIA/ BRITA 1) - PREPARO MECÂNICO COM BETONEIRA 600 L. AF_05/2021</t>
  </si>
  <si>
    <t>FABRICAÇÃO DE FÔRMA PARA PILARES E ESTRUTURAS SIMILARES, EM CHAPA DE MADEIRA COMPENSADA RESINADA, E = 17 MM. AF_09/2020</t>
  </si>
  <si>
    <t>MONTAGEM E DESMONTAGEM DE FÔRMA DE PILARES RETANGULARES E ESTRUTURAS SIMILARES, PÉ-DIREITO SIMPLES, EM CHAPA DE MADEIRA COMPENSADA RESINADA, 2 UTILIZAÇÕES. AF_09/2020</t>
  </si>
  <si>
    <t>TRAMA DE AÇO COMPOSTA POR TERÇAS PARA TELHADOS DE ATÉ 2 ÁGUAS PARA TELHA ONDULADA DE FIBROCIMENTO, METÁLICA, PLÁSTICA OU TERMOACÚSTICA, INCLUSO TRANSPORTE VERTICAL (EM KG). AF_07/2019</t>
  </si>
  <si>
    <t>LIXAMENTO MANUAL EM SUPERFÍCIES METÁLICAS EM OBRA. AF_01/2020</t>
  </si>
  <si>
    <t>PINTURA COM TINTA ALQUÍDICA DE FUNDO (TIPO ZARCÃO) PULVERIZADA SOBRE SUPERFÍCIES METÁLICAS (EXCETO PERFIL) EXECUTADO EM OBRA (POR DEMÃO). AF_01/2020_PE</t>
  </si>
  <si>
    <t>PINTURA COM TINTA ALQUÍDICA DE ACABAMENTO (ESMALTE SINTÉTICO BRILHANTE) PULVERIZADA SOBRE SUPERFÍCIES METÁLICAS (EXCETO PERFIL) EXECUTADO EM OBRA (POR DEMÃO). AF_01/2020_PE</t>
  </si>
  <si>
    <t>TELHAMENTO COM TELHA DE AÇO/ALUMÍNIO E = 0,5 MM, COM ATÉ 2 ÁGUAS, INCLUSO IÇAMENTO. AF_07/2019</t>
  </si>
  <si>
    <t>CONCRETAGEM DE PILARES, FCK = 25 MPA, COM USO DE BALDES - LANÇAMENTO, ADENSAMENTO E ACABAMENTO. AF_02/2022</t>
  </si>
  <si>
    <t>2.7</t>
  </si>
  <si>
    <t>2.8</t>
  </si>
  <si>
    <t>2.9</t>
  </si>
  <si>
    <t>2.10</t>
  </si>
  <si>
    <t>2.11</t>
  </si>
  <si>
    <t>2.12</t>
  </si>
  <si>
    <t>2.13</t>
  </si>
  <si>
    <t>2.14</t>
  </si>
  <si>
    <t>2.15</t>
  </si>
  <si>
    <t>2.16</t>
  </si>
  <si>
    <t>2.17</t>
  </si>
  <si>
    <t>2.18</t>
  </si>
  <si>
    <t>2.19</t>
  </si>
  <si>
    <t>2.20</t>
  </si>
  <si>
    <t>4.3</t>
  </si>
  <si>
    <t>5.6</t>
  </si>
  <si>
    <t>5.7</t>
  </si>
  <si>
    <t>5.8</t>
  </si>
  <si>
    <t>PARAFUSO SEXTAVADO EM AÇO INOXIDÁVEL DE 1/4" X 1 1/4"; REF. SXRI1/4X1.1/4A2 DA BELENUS, TEL5329 DA TERMOTÉCNICA OU EQUIVALENTE</t>
  </si>
  <si>
    <t>ARRUELA LISA EM AÇO INOXIDÁVEL DE 1/4"; REF. 39136202 DA CISER, INOX 1/4" DA ACIOLE, AL3/16A4 DA VEPPEL OU EQUIVALENTE</t>
  </si>
  <si>
    <t>PORCA SEXTAVADA EM AÇO INOXIDÁVEL DE 1/4"; REF. INOX 1/4" DA CISER, TEL5314 DA TERMOTÉCNICA, INOX 304 1/4" DA WALSYWA OU EQUIVALENTE</t>
  </si>
  <si>
    <t>COMPESA</t>
  </si>
  <si>
    <t>TERMINAL A COMPRESSAO EM COBRE ESTANHADO PARA CABO 35 MM2, 1 FURO E 1 COMPRESSAO, PARA PARAFUSO DE FIXACAO M8</t>
  </si>
  <si>
    <t>ELETRODUTO RÍGIDO SOLDÁVEL, PVC, DN 32 MM (1"), APARENTE - FORNECIMENTO E INSTALAÇÃO. AF_10/2022</t>
  </si>
  <si>
    <t>CANTONEIRA ACO ABAS IGUAIS (QUALQUER BITOLA), ESPESSURA ENTRE 1/8" E 1/4"</t>
  </si>
  <si>
    <t>GRAMPO METALICO TIPO U PARA HASTE DE ATERRAMENTO DE ATE 3/4", CONDUTOR DE 10 A 25 MM2</t>
  </si>
  <si>
    <t>CONECTOR METALICO TIPO PARAFUSO FENDIDO (SPLIT BOLT), COM SEPARADOR DE CABOS BIMETALICOS, PARA CABOS ATE 70 MM2</t>
  </si>
  <si>
    <t>CONECTOR METALICO TIPO PARAFUSO FENDIDO (SPLIT BOLT), COM SEPARADOR DE CABOS BIMETALICOS, PARA CABOS ATE 50 MM2</t>
  </si>
  <si>
    <t>HASTE DE ATERRAMENTO, DIÂMETRO 5/8", COM 3 METROS - FORNECIMENTO E INSTALAÇÃO. AF_08/2023</t>
  </si>
  <si>
    <t>CORDOALHA DE COBRE NU 35 MM², NÃO ENTERRADA, COM ISOLADOR - FORNECIMENTO E INSTALAÇÃO. AF_08/2023</t>
  </si>
  <si>
    <t>CORDOALHA DE COBRE NU 50 MM², NÃO ENTERRADA, COM ISOLADOR - FORNECIMENTO E INSTALAÇÃO. AF_08/2023</t>
  </si>
  <si>
    <t>CONECTOR TIPO "X" FUNDIDO EM BRONZE PARA ATERRAMENTO DE TELA, PARA CABO 16 - 50MM², REF. TEL 6945 DA TERMOTÉCNICA OU EQUIVALENTE</t>
  </si>
  <si>
    <t>PILAR METÁLICO PERFIL LAMINADO OU SOLDADO EM AÇO ESTRUTURAL, COM CONEXÕES SOLDADAS, INCLUSOS MÃO DE OBRA, TRANSPORTE E IÇAMENTO UTILIZANDO GUINDASTE - FORNECIMENTO E INSTALAÇÃO.</t>
  </si>
  <si>
    <t>CHP</t>
  </si>
  <si>
    <t>CHI</t>
  </si>
  <si>
    <t>CHAPA DE ACO GROSSA, ASTM A36, E = 1/2" (12,70 MM) 99,59 KG/M2</t>
  </si>
  <si>
    <t>ELETRODO REVESTIDO AWS - E7018, DIAMETRO IGUAL A 4,00 MM</t>
  </si>
  <si>
    <t>PERFIL "H" DE ACO LAMINADO, "HP" 310 X 79,0</t>
  </si>
  <si>
    <t>AJUDANTE DE ESTRUTURA METÁLICA COM ENCARGOS COMPLEMENTARES</t>
  </si>
  <si>
    <t>MONTADOR DE ESTRUTURAS METÁLICAS COM ENCARGOS COMPLEMENTARES</t>
  </si>
  <si>
    <t>SOLDADOR COM ENCARGOS COMPLEMENTARES</t>
  </si>
  <si>
    <t>GUINDASTE HIDRÁULICO AUTOPROPELIDO, COM LANÇA TELESCÓPICA 40 M, CAPACIDADE MÁXIMA 60 T, POTÊNCIA 260 KW - CHP DIURNO. AF_03/2016</t>
  </si>
  <si>
    <t>GUINDASTE HIDRÁULICO AUTOPROPELIDO, COM LANÇA TELESCÓPICA 40 M, CAPACIDADE MÁXIMA 60 T, POTÊNCIA 260 KW - CHI DIURNO. AF_03/2016</t>
  </si>
  <si>
    <t>JATEAMENTO ABRASIVO COM GRANALHA DE AÇO EM PERFIL METÁLICO EM FÁBRICA. AF_01/2020</t>
  </si>
  <si>
    <t>PINTURA COM TINTA ALQUÍDICA DE FUNDO (TIPO ZARCÃO) PULVERIZADA SOBRE PERFIL METÁLICO EXECUTADO EM FÁBRICA (POR DEMÃO). AF_01/2020_PE</t>
  </si>
  <si>
    <t>VIGA METÁLICA PERFIL LAMINADO OU SOLDADO EM AÇO ESTRUTURAL, COM CONEXÕES SOLDADAS, INCLUSOS MÃO DE OBRA, TRANSPORTE E IÇAMENTO UTILIZANDO GUINDASTE - FORNECIMENTO E INSTALAÇÃO.</t>
  </si>
  <si>
    <t xml:space="preserve"> PERFIL "I" DE ACO LAMINADO, ABAS PARALELAS, "W", QUALQUER BITOLA</t>
  </si>
  <si>
    <t>CANTONEIRA AÇO ABAS IGUAIS 2" X 1/4" REF 4777</t>
  </si>
  <si>
    <t>PARAFUSO DE ACO ZINCADO, TIPO CHUMBADOR PARABOLT, DIAMETRO 3/8", COMPRIMENTO 75 MM</t>
  </si>
  <si>
    <t>PERFIL UDC ("U" DOBRADO DE CHAPA) SIMPLES DE ACO LAMINADO, GALVANIZADO, ASTM A36, 127 X 50 MM, E= 3 MM</t>
  </si>
  <si>
    <t xml:space="preserve">FABRICAÇÃO E INSTALAÇÃO DE TESOURA INTEIRA EM AÇO, PARA VÃOS DE 3 A 12 M E PARA QUALQUER TIPO DE TELHA, INCLUSO IÇAMENTO. </t>
  </si>
  <si>
    <t>CAIXA DE INSPEÇÃO PARA ATERRAMENTO, CIRCULAR, EM POLIETILENO, DIÂMETRO INTERNO = 0,3 M. AF_12/2020</t>
  </si>
  <si>
    <t>PLACA PARA SINALIZAÇÃO VIÁRIA EM CHAPA DE ALUMÍNIO, TOTALMENTE REFLETIVA COM PELÍCULA IA/IA - ÁREA ATÉ 2,0 M²</t>
  </si>
  <si>
    <t>SELANTE ELASTICO MONOCOMPONENTE A BASE DE POLIURETANO (PU) PARA JUNTAS DIVERSAS 310 ML</t>
  </si>
  <si>
    <t>DEMOLIÇÃO DE PISO DE CONCRETO SIMPLES, DE FORMA MECANIZADA COM MARTELETE, SEM REAPROVEITAMENTO. AF_09/2023</t>
  </si>
  <si>
    <t>2.21</t>
  </si>
  <si>
    <t>REMOÇÃO DE ENTULHO SEPARADO DE OBRA COM CAÇAMBA METÁLICA - TERRA, ALVENARIA, CONCRETO, ARGAMASSA, MADEIRA, PAPEL, PLÁSTICO OU METAL</t>
  </si>
  <si>
    <t>05.07.040</t>
  </si>
  <si>
    <t>2.22</t>
  </si>
  <si>
    <t>Prefeitura Municipal de Itararé</t>
  </si>
  <si>
    <t>Planilha Orçamentária - Execução de Cobertura da Quadra da E. M. C. Alice da Fonseca Braga</t>
  </si>
  <si>
    <t>Execução de Cobertura da Quadra da E. M. C. Alice da Fonseca Braga</t>
  </si>
  <si>
    <t>Praça Antonio Pratiano, s/nº, Santa Cruz dos Lopes, Itararé / SP</t>
  </si>
  <si>
    <t>DEZ / 2025</t>
  </si>
  <si>
    <t>Construção e Reforma de Edificios</t>
  </si>
  <si>
    <t>ÁGUAS PLUVIAIS</t>
  </si>
  <si>
    <t>RAMPA</t>
  </si>
  <si>
    <t>CALHA EM CHAPA DE AÇO GALVANIZADO NÚMERO 24, DESENVOLVIMENTO DE 33 CM, INCLUSO TRANSPORTE VERTICAL. AF_07/2019</t>
  </si>
  <si>
    <t>CUMEEIRA NORMAL PARA TELHA TRAPEZOIDAL DE AÇO, E = 0,5 MM, INCLUSO ACESSÓRIOS DE FIXAÇÃO E IÇAMENTO. AF_07/2019</t>
  </si>
  <si>
    <t>TUBO PVC, SÉRIE R, ÁGUA PLUVIAL, DN 100 MM, FORNECIDO E INSTALADO EM CONDUTORES VERTICAIS DE ÁGUAS PLUVIAIS. AF_06/2022</t>
  </si>
  <si>
    <t>TUBO PVC, SÉRIE R, ÁGUA PLUVIAL, DN 100 MM, FORNECIDO E INSTALADO NO SOLO. AF_06/2022</t>
  </si>
  <si>
    <t>TUBO PVC, SÉRIE R, ÁGUA PLUVIAL, DN 150 MM, FORNECIDO E INSTALADO NO SOLO. AF_06/2022</t>
  </si>
  <si>
    <t>CAIXA ENTERRADA HIDRÁULICA RETANGULAR, EM CONCRETO PRÉ-MOLDADO, DIMENSÕES INTERNAS: 0,6X0,6X0,5 M. AF_12/2020</t>
  </si>
  <si>
    <t>ALVENARIA DE EMBASAMENTO COM BLOCO ESTRUTURAL DE CERÂMICA, DE 14X19X29CM E ARGAMASSA DE ASSENTAMENTO COM PREPARO EM BETONEIRA. AF_05/2020</t>
  </si>
  <si>
    <t>JUNÇÃO DE REDUCAO INVERTIDA, PVC, SÉRIE NORMAL, ESGOTO PREDIAL, DN 100 X 150 MM, JUNTA ELÁSTICA, FORNECIDO E INSTALADO EM PRUMADA DE ESGOTO SANITÁRIO OU VENTILAÇÃO. AF_08/2022</t>
  </si>
  <si>
    <t>ATERRO MANUAL DE VALAS COM SOLO ARGILO-ARENOSO. AF_08/2023</t>
  </si>
  <si>
    <t>EXECUÇÃO DE PASSEIO (CALÇADA) COM CONCRETO MOLDADO IN LOCO, FEITO EM OBRA, ACABAMENTO ESTAMPADO, ESPESSURA 6 CM, ARMADO. AF_08/2022</t>
  </si>
  <si>
    <t>TOTAL 7.0</t>
  </si>
  <si>
    <t>LASTRO COM MATERIAL GRANULAR (PEDRA BRITADA N.2), APLICADO EM PISOS OU LAJES SOBRE SOLO, ESPESSURA DE *10 CM*. AF_01/2024</t>
  </si>
  <si>
    <t>7.0</t>
  </si>
  <si>
    <t>7.1</t>
  </si>
  <si>
    <t>7.2</t>
  </si>
  <si>
    <t>7.3</t>
  </si>
  <si>
    <t>7.4</t>
  </si>
  <si>
    <t>8.0</t>
  </si>
  <si>
    <t>8.1</t>
  </si>
  <si>
    <t>8.2</t>
  </si>
  <si>
    <t>8.3</t>
  </si>
  <si>
    <t>8.4</t>
  </si>
  <si>
    <t>8.5</t>
  </si>
  <si>
    <t>8.6</t>
  </si>
  <si>
    <t>8.7</t>
  </si>
  <si>
    <t>8.8</t>
  </si>
  <si>
    <t>8.9</t>
  </si>
  <si>
    <t>8.10</t>
  </si>
  <si>
    <t>8.11</t>
  </si>
  <si>
    <t>8.12</t>
  </si>
  <si>
    <t>8.13</t>
  </si>
  <si>
    <t>8.14</t>
  </si>
  <si>
    <t>8.15</t>
  </si>
  <si>
    <t>8.16</t>
  </si>
  <si>
    <t>ESTACA BROCA DE CONCRETO, DIÂMETRO DE 20CM, ESCAVAÇÃO MANUAL COM TRADO CONCHA, COM ARMADURA DE ARRANQUE. AF_05/2020</t>
  </si>
  <si>
    <t>CINTA DE AMARRAÇÃO DE ALVENARIA MOLDADA IN LOCO COM UTILIZAÇÃO DE BLOCOS CANALETA, ESPESSURA DE *15* CM. AF_03/2024</t>
  </si>
  <si>
    <t>7.5</t>
  </si>
  <si>
    <t>7.6</t>
  </si>
  <si>
    <t>Composição de Itens - Execução de Cobertura da Quadra da E. M. C. Alice da Fonseca Braga</t>
  </si>
  <si>
    <t>Cronograma Físico Financeiro - Execução de Cobertura da Quadra da E. M. C. Alice da Fonseca Braga</t>
  </si>
  <si>
    <t>TOTAL 1.0</t>
  </si>
  <si>
    <t>TOTAL 8.0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</si>
</sst>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8" formatCode="&quot;R$&quot;\ #,##0.00;[Red]\-&quot;R$&quot;\ #,##0.00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&quot;R$ &quot;#,##0.00"/>
    <numFmt numFmtId="165" formatCode="[$R$-416]&quot; &quot;#,##0.00;[Red]&quot;-&quot;[$R$-416]&quot; &quot;#,##0.00"/>
    <numFmt numFmtId="166" formatCode="#,##0.00&quot; &quot;;#,##0.00&quot; &quot;;&quot;-&quot;#&quot; &quot;;&quot; &quot;@&quot; &quot;"/>
    <numFmt numFmtId="167" formatCode="0.0000"/>
    <numFmt numFmtId="168" formatCode="&quot;R$&quot;#,##0.00"/>
    <numFmt numFmtId="169" formatCode="00"/>
    <numFmt numFmtId="170" formatCode="_(* #,##0.00_);_(* \(#,##0.00\);_(* &quot;-&quot;??_);_(@_)"/>
    <numFmt numFmtId="171" formatCode="&quot;&quot;"/>
  </numFmts>
  <fonts count="47">
    <font>
      <sz val="11"/>
      <color rgb="FF000000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Arial"/>
      <family val="2"/>
    </font>
    <font>
      <b/>
      <sz val="10"/>
      <color rgb="FF000000"/>
      <name val="Arial"/>
      <family val="2"/>
    </font>
    <font>
      <sz val="10"/>
      <color rgb="FFFFFFFF"/>
      <name val="Arial"/>
      <family val="2"/>
    </font>
    <font>
      <sz val="10"/>
      <color rgb="FFCC0000"/>
      <name val="Arial"/>
      <family val="2"/>
    </font>
    <font>
      <b/>
      <sz val="10"/>
      <color rgb="FFFFFFFF"/>
      <name val="Arial"/>
      <family val="2"/>
    </font>
    <font>
      <sz val="10"/>
      <color rgb="FF000000"/>
      <name val="Arial1"/>
    </font>
    <font>
      <sz val="11"/>
      <color rgb="FF000000"/>
      <name val="Calibri"/>
      <family val="2"/>
    </font>
    <font>
      <i/>
      <sz val="10"/>
      <color rgb="FF808080"/>
      <name val="Arial"/>
      <family val="2"/>
    </font>
    <font>
      <sz val="10"/>
      <color rgb="FF006600"/>
      <name val="Arial"/>
      <family val="2"/>
    </font>
    <font>
      <b/>
      <sz val="24"/>
      <color rgb="FF000000"/>
      <name val="Arial"/>
      <family val="2"/>
    </font>
    <font>
      <sz val="18"/>
      <color rgb="FF000000"/>
      <name val="Arial"/>
      <family val="2"/>
    </font>
    <font>
      <sz val="12"/>
      <color rgb="FF000000"/>
      <name val="Arial"/>
      <family val="2"/>
    </font>
    <font>
      <u/>
      <sz val="10"/>
      <color rgb="FF0000EE"/>
      <name val="Arial"/>
      <family val="2"/>
    </font>
    <font>
      <sz val="10"/>
      <color rgb="FF996600"/>
      <name val="Arial"/>
      <family val="2"/>
    </font>
    <font>
      <sz val="9"/>
      <color rgb="FF000000"/>
      <name val="Arial1"/>
    </font>
    <font>
      <sz val="10"/>
      <color rgb="FF333333"/>
      <name val="Arial"/>
      <family val="2"/>
    </font>
    <font>
      <b/>
      <i/>
      <u/>
      <sz val="10"/>
      <color rgb="FF000000"/>
      <name val="Arial"/>
      <family val="2"/>
    </font>
    <font>
      <b/>
      <sz val="10"/>
      <color rgb="FF000000"/>
      <name val="Century Gothic"/>
      <family val="2"/>
    </font>
    <font>
      <sz val="10"/>
      <color rgb="FF000000"/>
      <name val="Century Gothic"/>
      <family val="2"/>
    </font>
    <font>
      <sz val="8"/>
      <color rgb="FF000000"/>
      <name val="Century Gothic"/>
      <family val="2"/>
    </font>
    <font>
      <sz val="8"/>
      <name val="Arial"/>
      <family val="2"/>
    </font>
    <font>
      <sz val="10"/>
      <name val="Century Gothic"/>
      <family val="2"/>
    </font>
    <font>
      <b/>
      <sz val="10"/>
      <color rgb="FF000000"/>
      <name val="Century Gothic"/>
      <family val="2"/>
      <charset val="1"/>
    </font>
    <font>
      <sz val="11"/>
      <color rgb="FF000000"/>
      <name val="Century Gothic"/>
      <family val="2"/>
      <charset val="1"/>
    </font>
    <font>
      <sz val="10"/>
      <color rgb="FF000000"/>
      <name val="Century Gothic"/>
      <family val="2"/>
      <charset val="1"/>
    </font>
    <font>
      <sz val="10"/>
      <color indexed="8"/>
      <name val="MS Sans Serif"/>
      <family val="2"/>
    </font>
    <font>
      <sz val="10"/>
      <name val="MS Sans Serif"/>
      <family val="2"/>
    </font>
    <font>
      <b/>
      <sz val="10"/>
      <name val="Century Gothic"/>
      <family val="2"/>
    </font>
    <font>
      <sz val="10"/>
      <color theme="1"/>
      <name val="Century Gothic"/>
      <family val="2"/>
    </font>
    <font>
      <sz val="10"/>
      <color rgb="FF808080"/>
      <name val="Century Gothic"/>
      <family val="2"/>
    </font>
    <font>
      <b/>
      <sz val="10"/>
      <color rgb="FF808080"/>
      <name val="Century Gothic"/>
      <family val="2"/>
    </font>
    <font>
      <sz val="10"/>
      <color rgb="FFFF0000"/>
      <name val="Century Gothic"/>
      <family val="2"/>
    </font>
    <font>
      <sz val="10"/>
      <name val="Arial"/>
      <family val="2"/>
    </font>
    <font>
      <b/>
      <sz val="9"/>
      <color rgb="FF000000"/>
      <name val="Century Gothic"/>
      <family val="2"/>
    </font>
    <font>
      <sz val="9"/>
      <color rgb="FF000000"/>
      <name val="Century Gothic"/>
      <family val="2"/>
    </font>
    <font>
      <sz val="9"/>
      <name val="Century Gothic"/>
      <family val="2"/>
    </font>
    <font>
      <sz val="9"/>
      <color rgb="FFFF0000"/>
      <name val="Century Gothic"/>
      <family val="2"/>
    </font>
    <font>
      <b/>
      <sz val="9"/>
      <color rgb="FF3465A4"/>
      <name val="Century Gothic"/>
      <family val="2"/>
    </font>
    <font>
      <b/>
      <sz val="12"/>
      <color rgb="FFFF0000"/>
      <name val="Century Gothic"/>
      <family val="2"/>
    </font>
    <font>
      <sz val="12"/>
      <color rgb="FF000000"/>
      <name val="Century Gothic"/>
      <family val="2"/>
    </font>
    <font>
      <b/>
      <sz val="12"/>
      <name val="Century Gothic"/>
      <family val="2"/>
    </font>
    <font>
      <b/>
      <sz val="12"/>
      <color rgb="FF000000"/>
      <name val="Century Gothic"/>
      <family val="2"/>
    </font>
    <font>
      <sz val="12"/>
      <name val="Century Gothic"/>
      <family val="2"/>
    </font>
    <font>
      <sz val="12"/>
      <color rgb="FFFF0000"/>
      <name val="Century Gothic"/>
      <family val="2"/>
    </font>
    <font>
      <sz val="12"/>
      <color indexed="8"/>
      <name val="Century Gothic"/>
      <family val="2"/>
    </font>
  </fonts>
  <fills count="25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rgb="FFA6A6A6"/>
        <bgColor rgb="FFA6A6A6"/>
      </patternFill>
    </fill>
    <fill>
      <patternFill patternType="solid">
        <fgColor rgb="FFD9D9D9"/>
        <bgColor rgb="FFD9D9D9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rgb="FF5983B0"/>
      </patternFill>
    </fill>
    <fill>
      <patternFill patternType="solid">
        <fgColor theme="0" tint="-4.9989318521683403E-2"/>
        <bgColor rgb="FFDDDDDD"/>
      </patternFill>
    </fill>
    <fill>
      <patternFill patternType="solid">
        <fgColor theme="0" tint="-4.9989318521683403E-2"/>
        <bgColor rgb="FFB4C7DC"/>
      </patternFill>
    </fill>
    <fill>
      <patternFill patternType="solid">
        <fgColor rgb="FFD9D9D9"/>
        <bgColor rgb="FFDDDDDD"/>
      </patternFill>
    </fill>
    <fill>
      <patternFill patternType="solid">
        <fgColor rgb="FFBFBFBF"/>
        <bgColor rgb="FFA6A6A6"/>
      </patternFill>
    </fill>
    <fill>
      <patternFill patternType="solid">
        <fgColor theme="0" tint="-0.249977111117893"/>
        <bgColor rgb="FFA6A6A6"/>
      </patternFill>
    </fill>
    <fill>
      <patternFill patternType="solid">
        <fgColor theme="0"/>
        <bgColor indexed="64"/>
      </patternFill>
    </fill>
    <fill>
      <patternFill patternType="solid">
        <fgColor rgb="FFFFF685"/>
        <bgColor rgb="FFFFFF99"/>
      </patternFill>
    </fill>
    <fill>
      <patternFill patternType="solid">
        <fgColor indexed="26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rgb="FFF0F0F0"/>
      </patternFill>
    </fill>
  </fills>
  <borders count="28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8">
    <xf numFmtId="0" fontId="0" fillId="0" borderId="0"/>
    <xf numFmtId="0" fontId="3" fillId="0" borderId="0"/>
    <xf numFmtId="0" fontId="4" fillId="2" borderId="0"/>
    <xf numFmtId="0" fontId="4" fillId="3" borderId="0"/>
    <xf numFmtId="0" fontId="3" fillId="4" borderId="0"/>
    <xf numFmtId="0" fontId="5" fillId="5" borderId="0"/>
    <xf numFmtId="0" fontId="6" fillId="6" borderId="0"/>
    <xf numFmtId="166" fontId="7" fillId="0" borderId="0"/>
    <xf numFmtId="166" fontId="7" fillId="0" borderId="0"/>
    <xf numFmtId="0" fontId="8" fillId="0" borderId="0"/>
    <xf numFmtId="0" fontId="9" fillId="0" borderId="0"/>
    <xf numFmtId="0" fontId="10" fillId="7" borderId="0"/>
    <xf numFmtId="0" fontId="11" fillId="0" borderId="0"/>
    <xf numFmtId="0" fontId="12" fillId="0" borderId="0"/>
    <xf numFmtId="0" fontId="13" fillId="0" borderId="0"/>
    <xf numFmtId="0" fontId="14" fillId="0" borderId="0"/>
    <xf numFmtId="0" fontId="15" fillId="8" borderId="0"/>
    <xf numFmtId="0" fontId="16" fillId="0" borderId="0"/>
    <xf numFmtId="0" fontId="17" fillId="8" borderId="1"/>
    <xf numFmtId="0" fontId="18" fillId="0" borderId="0"/>
    <xf numFmtId="0" fontId="2" fillId="0" borderId="0"/>
    <xf numFmtId="0" fontId="2" fillId="0" borderId="0"/>
    <xf numFmtId="0" fontId="5" fillId="0" borderId="0"/>
    <xf numFmtId="44" fontId="2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0" fontId="28" fillId="0" borderId="0"/>
    <xf numFmtId="0" fontId="34" fillId="22" borderId="0"/>
  </cellStyleXfs>
  <cellXfs count="197">
    <xf numFmtId="0" fontId="0" fillId="0" borderId="0" xfId="0"/>
    <xf numFmtId="0" fontId="20" fillId="0" borderId="0" xfId="0" applyFont="1" applyAlignment="1">
      <alignment vertical="center"/>
    </xf>
    <xf numFmtId="0" fontId="20" fillId="0" borderId="0" xfId="0" applyFont="1"/>
    <xf numFmtId="10" fontId="20" fillId="0" borderId="6" xfId="0" applyNumberFormat="1" applyFont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5" fillId="0" borderId="0" xfId="0" applyFont="1"/>
    <xf numFmtId="0" fontId="26" fillId="0" borderId="0" xfId="0" applyFont="1" applyAlignment="1">
      <alignment vertical="center"/>
    </xf>
    <xf numFmtId="0" fontId="26" fillId="0" borderId="0" xfId="0" applyFont="1" applyAlignment="1">
      <alignment horizontal="center" vertical="center"/>
    </xf>
    <xf numFmtId="0" fontId="25" fillId="0" borderId="0" xfId="0" applyFont="1" applyAlignment="1">
      <alignment horizontal="left" vertical="center"/>
    </xf>
    <xf numFmtId="167" fontId="25" fillId="0" borderId="0" xfId="0" applyNumberFormat="1" applyFont="1" applyAlignment="1">
      <alignment horizontal="center" vertical="center"/>
    </xf>
    <xf numFmtId="0" fontId="26" fillId="0" borderId="0" xfId="0" applyFont="1" applyAlignment="1">
      <alignment horizontal="left" vertical="center"/>
    </xf>
    <xf numFmtId="167" fontId="26" fillId="0" borderId="0" xfId="0" applyNumberFormat="1" applyFont="1" applyAlignment="1">
      <alignment horizontal="center" vertical="center"/>
    </xf>
    <xf numFmtId="0" fontId="26" fillId="0" borderId="0" xfId="0" applyFont="1"/>
    <xf numFmtId="0" fontId="19" fillId="0" borderId="0" xfId="0" applyFont="1" applyAlignment="1">
      <alignment horizontal="center" vertical="center"/>
    </xf>
    <xf numFmtId="0" fontId="23" fillId="0" borderId="20" xfId="0" applyFont="1" applyBorder="1" applyAlignment="1">
      <alignment horizontal="center" vertical="center"/>
    </xf>
    <xf numFmtId="0" fontId="23" fillId="0" borderId="20" xfId="0" applyFont="1" applyBorder="1" applyAlignment="1">
      <alignment wrapText="1"/>
    </xf>
    <xf numFmtId="0" fontId="20" fillId="17" borderId="6" xfId="0" applyFont="1" applyFill="1" applyBorder="1" applyAlignment="1">
      <alignment horizontal="center" vertical="center"/>
    </xf>
    <xf numFmtId="0" fontId="19" fillId="17" borderId="6" xfId="0" applyFont="1" applyFill="1" applyBorder="1" applyAlignment="1">
      <alignment horizontal="center" vertical="center"/>
    </xf>
    <xf numFmtId="167" fontId="20" fillId="17" borderId="6" xfId="0" applyNumberFormat="1" applyFont="1" applyFill="1" applyBorder="1" applyAlignment="1">
      <alignment horizontal="center" vertical="center"/>
    </xf>
    <xf numFmtId="0" fontId="20" fillId="17" borderId="6" xfId="0" applyFont="1" applyFill="1" applyBorder="1" applyAlignment="1">
      <alignment horizontal="center" vertical="center" wrapText="1"/>
    </xf>
    <xf numFmtId="0" fontId="20" fillId="0" borderId="6" xfId="0" applyFont="1" applyBorder="1" applyAlignment="1">
      <alignment horizontal="center" vertical="center"/>
    </xf>
    <xf numFmtId="0" fontId="19" fillId="18" borderId="15" xfId="0" applyFont="1" applyFill="1" applyBorder="1" applyAlignment="1">
      <alignment horizontal="center" vertical="center"/>
    </xf>
    <xf numFmtId="10" fontId="19" fillId="0" borderId="6" xfId="0" applyNumberFormat="1" applyFont="1" applyBorder="1" applyAlignment="1">
      <alignment horizontal="center" vertical="center"/>
    </xf>
    <xf numFmtId="167" fontId="19" fillId="0" borderId="0" xfId="0" applyNumberFormat="1" applyFont="1" applyAlignment="1">
      <alignment horizontal="center" vertical="center"/>
    </xf>
    <xf numFmtId="44" fontId="19" fillId="0" borderId="0" xfId="23" applyFont="1" applyBorder="1" applyAlignment="1" applyProtection="1">
      <alignment horizontal="center" vertical="center"/>
    </xf>
    <xf numFmtId="10" fontId="19" fillId="0" borderId="0" xfId="0" applyNumberFormat="1" applyFont="1" applyAlignment="1">
      <alignment horizontal="center" vertical="center"/>
    </xf>
    <xf numFmtId="168" fontId="23" fillId="0" borderId="20" xfId="23" applyNumberFormat="1" applyFont="1" applyBorder="1" applyAlignment="1" applyProtection="1">
      <alignment horizontal="center" vertical="center"/>
    </xf>
    <xf numFmtId="0" fontId="23" fillId="0" borderId="20" xfId="0" applyFont="1" applyBorder="1" applyAlignment="1">
      <alignment vertical="center" wrapText="1"/>
    </xf>
    <xf numFmtId="0" fontId="23" fillId="20" borderId="20" xfId="0" applyFont="1" applyFill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0" fillId="0" borderId="0" xfId="0" applyFont="1" applyAlignment="1">
      <alignment vertical="center" wrapText="1"/>
    </xf>
    <xf numFmtId="44" fontId="19" fillId="11" borderId="21" xfId="23" applyFont="1" applyFill="1" applyBorder="1" applyAlignment="1">
      <alignment horizontal="center" vertical="center"/>
    </xf>
    <xf numFmtId="0" fontId="30" fillId="0" borderId="0" xfId="0" applyFont="1"/>
    <xf numFmtId="0" fontId="19" fillId="12" borderId="21" xfId="0" applyFont="1" applyFill="1" applyBorder="1" applyAlignment="1">
      <alignment horizontal="center" vertical="center" wrapText="1"/>
    </xf>
    <xf numFmtId="0" fontId="29" fillId="12" borderId="21" xfId="0" applyFont="1" applyFill="1" applyBorder="1" applyAlignment="1">
      <alignment horizontal="center" vertical="center"/>
    </xf>
    <xf numFmtId="10" fontId="20" fillId="21" borderId="21" xfId="0" applyNumberFormat="1" applyFont="1" applyFill="1" applyBorder="1" applyAlignment="1">
      <alignment horizontal="center" vertical="center"/>
    </xf>
    <xf numFmtId="10" fontId="23" fillId="0" borderId="21" xfId="0" applyNumberFormat="1" applyFont="1" applyBorder="1" applyAlignment="1">
      <alignment horizontal="center" vertical="center"/>
    </xf>
    <xf numFmtId="10" fontId="23" fillId="21" borderId="21" xfId="0" applyNumberFormat="1" applyFont="1" applyFill="1" applyBorder="1" applyAlignment="1">
      <alignment horizontal="center" vertical="center"/>
    </xf>
    <xf numFmtId="10" fontId="19" fillId="0" borderId="21" xfId="0" applyNumberFormat="1" applyFont="1" applyBorder="1" applyAlignment="1">
      <alignment horizontal="center" vertical="center"/>
    </xf>
    <xf numFmtId="0" fontId="19" fillId="13" borderId="21" xfId="0" applyFont="1" applyFill="1" applyBorder="1" applyAlignment="1">
      <alignment horizontal="center" vertical="center"/>
    </xf>
    <xf numFmtId="44" fontId="19" fillId="13" borderId="21" xfId="23" applyFont="1" applyFill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168" fontId="19" fillId="0" borderId="6" xfId="23" applyNumberFormat="1" applyFont="1" applyBorder="1" applyAlignment="1" applyProtection="1">
      <alignment horizontal="center" vertical="center"/>
    </xf>
    <xf numFmtId="49" fontId="23" fillId="0" borderId="21" xfId="0" applyNumberFormat="1" applyFont="1" applyBorder="1" applyAlignment="1">
      <alignment horizontal="center" vertical="center"/>
    </xf>
    <xf numFmtId="0" fontId="36" fillId="0" borderId="0" xfId="0" applyFont="1"/>
    <xf numFmtId="0" fontId="36" fillId="0" borderId="0" xfId="0" applyFont="1" applyAlignment="1">
      <alignment vertical="center"/>
    </xf>
    <xf numFmtId="0" fontId="35" fillId="0" borderId="2" xfId="0" applyFont="1" applyBorder="1" applyAlignment="1">
      <alignment horizontal="left" vertical="center"/>
    </xf>
    <xf numFmtId="4" fontId="36" fillId="0" borderId="0" xfId="0" applyNumberFormat="1" applyFont="1" applyAlignment="1">
      <alignment horizontal="center" vertical="center"/>
    </xf>
    <xf numFmtId="164" fontId="36" fillId="0" borderId="0" xfId="0" applyNumberFormat="1" applyFont="1" applyAlignment="1">
      <alignment vertical="center"/>
    </xf>
    <xf numFmtId="165" fontId="39" fillId="0" borderId="0" xfId="0" applyNumberFormat="1" applyFont="1" applyAlignment="1">
      <alignment horizontal="center" vertical="center"/>
    </xf>
    <xf numFmtId="0" fontId="35" fillId="10" borderId="3" xfId="0" applyFont="1" applyFill="1" applyBorder="1" applyAlignment="1">
      <alignment vertical="center"/>
    </xf>
    <xf numFmtId="0" fontId="35" fillId="10" borderId="3" xfId="0" applyFont="1" applyFill="1" applyBorder="1" applyAlignment="1" applyProtection="1">
      <alignment horizontal="center" vertical="center"/>
      <protection locked="0"/>
    </xf>
    <xf numFmtId="0" fontId="35" fillId="10" borderId="3" xfId="0" applyFont="1" applyFill="1" applyBorder="1" applyAlignment="1">
      <alignment horizontal="center" vertical="center"/>
    </xf>
    <xf numFmtId="1" fontId="36" fillId="0" borderId="3" xfId="17" applyNumberFormat="1" applyFont="1" applyBorder="1" applyAlignment="1">
      <alignment horizontal="center" vertical="center"/>
    </xf>
    <xf numFmtId="2" fontId="36" fillId="0" borderId="3" xfId="17" applyNumberFormat="1" applyFont="1" applyBorder="1" applyAlignment="1">
      <alignment horizontal="left" vertical="center"/>
    </xf>
    <xf numFmtId="164" fontId="36" fillId="0" borderId="3" xfId="17" applyNumberFormat="1" applyFont="1" applyBorder="1" applyAlignment="1">
      <alignment horizontal="center" vertical="center"/>
    </xf>
    <xf numFmtId="10" fontId="36" fillId="0" borderId="3" xfId="0" applyNumberFormat="1" applyFont="1" applyBorder="1" applyAlignment="1">
      <alignment horizontal="center" vertical="center"/>
    </xf>
    <xf numFmtId="10" fontId="36" fillId="0" borderId="3" xfId="0" applyNumberFormat="1" applyFont="1" applyBorder="1" applyAlignment="1">
      <alignment horizontal="right" vertical="center"/>
    </xf>
    <xf numFmtId="164" fontId="36" fillId="0" borderId="3" xfId="0" applyNumberFormat="1" applyFont="1" applyBorder="1" applyAlignment="1">
      <alignment horizontal="right" vertical="center"/>
    </xf>
    <xf numFmtId="2" fontId="36" fillId="0" borderId="3" xfId="17" applyNumberFormat="1" applyFont="1" applyBorder="1" applyAlignment="1">
      <alignment horizontal="left" vertical="center" wrapText="1"/>
    </xf>
    <xf numFmtId="164" fontId="35" fillId="10" borderId="3" xfId="17" applyNumberFormat="1" applyFont="1" applyFill="1" applyBorder="1" applyAlignment="1">
      <alignment horizontal="center" vertical="center"/>
    </xf>
    <xf numFmtId="10" fontId="35" fillId="10" borderId="3" xfId="0" applyNumberFormat="1" applyFont="1" applyFill="1" applyBorder="1" applyAlignment="1">
      <alignment horizontal="center" vertical="center"/>
    </xf>
    <xf numFmtId="164" fontId="35" fillId="10" borderId="3" xfId="0" applyNumberFormat="1" applyFont="1" applyFill="1" applyBorder="1" applyAlignment="1">
      <alignment horizontal="center" vertical="center"/>
    </xf>
    <xf numFmtId="0" fontId="35" fillId="10" borderId="4" xfId="0" applyFont="1" applyFill="1" applyBorder="1" applyAlignment="1">
      <alignment horizontal="center" vertical="center"/>
    </xf>
    <xf numFmtId="0" fontId="35" fillId="10" borderId="5" xfId="0" applyFont="1" applyFill="1" applyBorder="1" applyAlignment="1">
      <alignment horizontal="center" vertical="center"/>
    </xf>
    <xf numFmtId="0" fontId="36" fillId="0" borderId="0" xfId="0" applyFont="1" applyAlignment="1">
      <alignment horizontal="center" vertical="center"/>
    </xf>
    <xf numFmtId="0" fontId="36" fillId="0" borderId="0" xfId="0" applyFont="1" applyAlignment="1">
      <alignment horizontal="center"/>
    </xf>
    <xf numFmtId="0" fontId="36" fillId="0" borderId="0" xfId="0" applyFont="1" applyAlignment="1">
      <alignment horizontal="left" vertical="center"/>
    </xf>
    <xf numFmtId="0" fontId="41" fillId="0" borderId="21" xfId="0" applyFont="1" applyBorder="1" applyAlignment="1">
      <alignment vertical="center"/>
    </xf>
    <xf numFmtId="0" fontId="41" fillId="0" borderId="21" xfId="0" applyFont="1" applyBorder="1" applyAlignment="1">
      <alignment horizontal="left" vertical="center"/>
    </xf>
    <xf numFmtId="0" fontId="41" fillId="0" borderId="0" xfId="0" applyFont="1" applyAlignment="1">
      <alignment vertical="center"/>
    </xf>
    <xf numFmtId="0" fontId="43" fillId="0" borderId="0" xfId="0" applyFont="1" applyAlignment="1">
      <alignment horizontal="left" vertical="center"/>
    </xf>
    <xf numFmtId="0" fontId="41" fillId="0" borderId="0" xfId="0" applyFont="1" applyAlignment="1">
      <alignment horizontal="left" vertical="center"/>
    </xf>
    <xf numFmtId="4" fontId="41" fillId="0" borderId="0" xfId="0" applyNumberFormat="1" applyFont="1" applyAlignment="1">
      <alignment horizontal="center" vertical="center"/>
    </xf>
    <xf numFmtId="44" fontId="41" fillId="0" borderId="0" xfId="23" applyFont="1" applyBorder="1" applyAlignment="1">
      <alignment vertical="center"/>
    </xf>
    <xf numFmtId="0" fontId="43" fillId="9" borderId="21" xfId="0" applyFont="1" applyFill="1" applyBorder="1" applyAlignment="1" applyProtection="1">
      <alignment horizontal="center" vertical="center"/>
      <protection locked="0"/>
    </xf>
    <xf numFmtId="0" fontId="43" fillId="9" borderId="21" xfId="0" applyFont="1" applyFill="1" applyBorder="1" applyAlignment="1" applyProtection="1">
      <alignment horizontal="center" vertical="center" wrapText="1"/>
      <protection hidden="1"/>
    </xf>
    <xf numFmtId="4" fontId="43" fillId="9" borderId="21" xfId="0" applyNumberFormat="1" applyFont="1" applyFill="1" applyBorder="1" applyAlignment="1">
      <alignment horizontal="center" vertical="center" wrapText="1"/>
    </xf>
    <xf numFmtId="44" fontId="43" fillId="9" borderId="21" xfId="23" applyFont="1" applyFill="1" applyBorder="1" applyAlignment="1">
      <alignment horizontal="center" vertical="center" wrapText="1"/>
    </xf>
    <xf numFmtId="0" fontId="43" fillId="19" borderId="21" xfId="0" applyFont="1" applyFill="1" applyBorder="1" applyAlignment="1" applyProtection="1">
      <alignment horizontal="center" vertical="center"/>
      <protection locked="0"/>
    </xf>
    <xf numFmtId="0" fontId="41" fillId="0" borderId="21" xfId="0" applyFont="1" applyFill="1" applyBorder="1" applyAlignment="1" applyProtection="1">
      <alignment horizontal="center" vertical="center"/>
      <protection locked="0"/>
    </xf>
    <xf numFmtId="0" fontId="46" fillId="0" borderId="21" xfId="24" applyFont="1" applyFill="1" applyBorder="1" applyAlignment="1">
      <alignment horizontal="center" vertical="center"/>
    </xf>
    <xf numFmtId="49" fontId="46" fillId="0" borderId="21" xfId="24" applyNumberFormat="1" applyFont="1" applyFill="1" applyBorder="1" applyAlignment="1">
      <alignment horizontal="center" vertical="center"/>
    </xf>
    <xf numFmtId="44" fontId="41" fillId="0" borderId="21" xfId="23" applyFont="1" applyFill="1" applyBorder="1" applyAlignment="1">
      <alignment horizontal="center" vertical="center" wrapText="1"/>
    </xf>
    <xf numFmtId="10" fontId="41" fillId="0" borderId="21" xfId="0" applyNumberFormat="1" applyFont="1" applyFill="1" applyBorder="1" applyAlignment="1">
      <alignment horizontal="center" vertical="center"/>
    </xf>
    <xf numFmtId="44" fontId="43" fillId="16" borderId="21" xfId="23" applyFont="1" applyFill="1" applyBorder="1" applyAlignment="1">
      <alignment horizontal="center" vertical="center"/>
    </xf>
    <xf numFmtId="10" fontId="43" fillId="12" borderId="21" xfId="0" applyNumberFormat="1" applyFont="1" applyFill="1" applyBorder="1" applyAlignment="1">
      <alignment horizontal="center" vertical="center"/>
    </xf>
    <xf numFmtId="169" fontId="44" fillId="0" borderId="21" xfId="27" applyNumberFormat="1" applyFont="1" applyFill="1" applyBorder="1" applyAlignment="1">
      <alignment horizontal="center" vertical="center"/>
    </xf>
    <xf numFmtId="170" fontId="44" fillId="0" borderId="21" xfId="27" applyNumberFormat="1" applyFont="1" applyFill="1" applyBorder="1" applyAlignment="1">
      <alignment horizontal="left" vertical="center" wrapText="1"/>
    </xf>
    <xf numFmtId="171" fontId="44" fillId="0" borderId="21" xfId="27" applyNumberFormat="1" applyFont="1" applyFill="1" applyBorder="1" applyAlignment="1">
      <alignment horizontal="center" vertical="center" wrapText="1"/>
    </xf>
    <xf numFmtId="2" fontId="44" fillId="0" borderId="21" xfId="27" applyNumberFormat="1" applyFont="1" applyFill="1" applyBorder="1" applyAlignment="1">
      <alignment horizontal="center" vertical="center" wrapText="1"/>
    </xf>
    <xf numFmtId="44" fontId="43" fillId="11" borderId="21" xfId="23" applyFont="1" applyFill="1" applyBorder="1" applyAlignment="1">
      <alignment horizontal="center" vertical="center" wrapText="1"/>
    </xf>
    <xf numFmtId="10" fontId="43" fillId="11" borderId="21" xfId="0" applyNumberFormat="1" applyFont="1" applyFill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10" fontId="36" fillId="0" borderId="0" xfId="0" applyNumberFormat="1" applyFont="1"/>
    <xf numFmtId="4" fontId="36" fillId="0" borderId="0" xfId="0" applyNumberFormat="1" applyFont="1"/>
    <xf numFmtId="0" fontId="35" fillId="0" borderId="0" xfId="0" applyFont="1" applyAlignment="1">
      <alignment horizontal="center" vertical="center"/>
    </xf>
    <xf numFmtId="44" fontId="43" fillId="11" borderId="21" xfId="23" applyFont="1" applyFill="1" applyBorder="1" applyAlignment="1">
      <alignment horizontal="center" vertical="center"/>
    </xf>
    <xf numFmtId="0" fontId="43" fillId="15" borderId="21" xfId="0" applyFont="1" applyFill="1" applyBorder="1" applyAlignment="1">
      <alignment horizontal="right" vertical="center"/>
    </xf>
    <xf numFmtId="0" fontId="41" fillId="14" borderId="21" xfId="0" applyFont="1" applyFill="1" applyBorder="1" applyAlignment="1">
      <alignment horizontal="center" vertical="center"/>
    </xf>
    <xf numFmtId="0" fontId="43" fillId="14" borderId="21" xfId="0" applyFont="1" applyFill="1" applyBorder="1" applyAlignment="1" applyProtection="1">
      <alignment horizontal="left" vertical="center" wrapText="1"/>
      <protection locked="0"/>
    </xf>
    <xf numFmtId="0" fontId="42" fillId="0" borderId="14" xfId="0" applyFont="1" applyBorder="1" applyAlignment="1">
      <alignment horizontal="center" vertical="center"/>
    </xf>
    <xf numFmtId="0" fontId="40" fillId="0" borderId="10" xfId="0" applyFont="1" applyBorder="1" applyAlignment="1">
      <alignment horizontal="center" vertical="center"/>
    </xf>
    <xf numFmtId="0" fontId="40" fillId="0" borderId="11" xfId="0" applyFont="1" applyBorder="1" applyAlignment="1">
      <alignment horizontal="center" vertical="center"/>
    </xf>
    <xf numFmtId="0" fontId="40" fillId="0" borderId="17" xfId="0" applyFont="1" applyBorder="1" applyAlignment="1">
      <alignment horizontal="center" vertical="center"/>
    </xf>
    <xf numFmtId="0" fontId="40" fillId="0" borderId="0" xfId="0" applyFont="1" applyAlignment="1">
      <alignment horizontal="center" vertical="center"/>
    </xf>
    <xf numFmtId="0" fontId="40" fillId="0" borderId="18" xfId="0" applyFont="1" applyBorder="1" applyAlignment="1">
      <alignment horizontal="center" vertical="center"/>
    </xf>
    <xf numFmtId="49" fontId="41" fillId="0" borderId="21" xfId="0" applyNumberFormat="1" applyFont="1" applyBorder="1" applyAlignment="1">
      <alignment horizontal="center" vertical="center" wrapText="1"/>
    </xf>
    <xf numFmtId="0" fontId="41" fillId="0" borderId="21" xfId="0" applyFont="1" applyBorder="1" applyAlignment="1">
      <alignment horizontal="center" vertical="center"/>
    </xf>
    <xf numFmtId="44" fontId="43" fillId="11" borderId="21" xfId="23" applyFont="1" applyFill="1" applyBorder="1" applyAlignment="1">
      <alignment horizontal="center" vertical="center"/>
    </xf>
    <xf numFmtId="10" fontId="41" fillId="0" borderId="21" xfId="0" applyNumberFormat="1" applyFont="1" applyBorder="1" applyAlignment="1">
      <alignment horizontal="center" vertical="center"/>
    </xf>
    <xf numFmtId="0" fontId="43" fillId="11" borderId="21" xfId="0" applyFont="1" applyFill="1" applyBorder="1" applyAlignment="1">
      <alignment horizontal="center" vertical="center"/>
    </xf>
    <xf numFmtId="0" fontId="44" fillId="0" borderId="22" xfId="0" applyFont="1" applyBorder="1" applyAlignment="1">
      <alignment horizontal="left" vertical="center"/>
    </xf>
    <xf numFmtId="0" fontId="45" fillId="0" borderId="24" xfId="0" applyFont="1" applyBorder="1" applyAlignment="1">
      <alignment horizontal="left" vertical="center"/>
    </xf>
    <xf numFmtId="10" fontId="41" fillId="0" borderId="21" xfId="0" applyNumberFormat="1" applyFont="1" applyBorder="1" applyAlignment="1">
      <alignment horizontal="left" vertical="center"/>
    </xf>
    <xf numFmtId="44" fontId="41" fillId="0" borderId="21" xfId="0" applyNumberFormat="1" applyFont="1" applyBorder="1" applyAlignment="1">
      <alignment horizontal="center" vertical="center"/>
    </xf>
    <xf numFmtId="0" fontId="43" fillId="11" borderId="22" xfId="0" applyFont="1" applyFill="1" applyBorder="1" applyAlignment="1" applyProtection="1">
      <alignment horizontal="right" vertical="center"/>
      <protection locked="0"/>
    </xf>
    <xf numFmtId="0" fontId="43" fillId="11" borderId="23" xfId="0" applyFont="1" applyFill="1" applyBorder="1" applyAlignment="1" applyProtection="1">
      <alignment horizontal="right" vertical="center"/>
      <protection locked="0"/>
    </xf>
    <xf numFmtId="0" fontId="43" fillId="11" borderId="24" xfId="0" applyFont="1" applyFill="1" applyBorder="1" applyAlignment="1" applyProtection="1">
      <alignment horizontal="right" vertical="center"/>
      <protection locked="0"/>
    </xf>
    <xf numFmtId="4" fontId="44" fillId="0" borderId="21" xfId="0" applyNumberFormat="1" applyFont="1" applyBorder="1" applyAlignment="1">
      <alignment horizontal="left" vertical="center"/>
    </xf>
    <xf numFmtId="0" fontId="44" fillId="0" borderId="21" xfId="0" applyFont="1" applyBorder="1" applyAlignment="1">
      <alignment horizontal="left" vertical="center"/>
    </xf>
    <xf numFmtId="8" fontId="41" fillId="0" borderId="21" xfId="0" applyNumberFormat="1" applyFont="1" applyBorder="1" applyAlignment="1">
      <alignment horizontal="center" vertical="center"/>
    </xf>
    <xf numFmtId="49" fontId="44" fillId="0" borderId="21" xfId="0" applyNumberFormat="1" applyFont="1" applyBorder="1" applyAlignment="1">
      <alignment horizontal="center" vertical="center"/>
    </xf>
    <xf numFmtId="49" fontId="45" fillId="0" borderId="21" xfId="0" applyNumberFormat="1" applyFont="1" applyBorder="1" applyAlignment="1">
      <alignment horizontal="center" vertical="center"/>
    </xf>
    <xf numFmtId="0" fontId="44" fillId="0" borderId="24" xfId="0" applyFont="1" applyBorder="1" applyAlignment="1">
      <alignment horizontal="left" vertical="center"/>
    </xf>
    <xf numFmtId="0" fontId="35" fillId="0" borderId="0" xfId="0" applyFont="1" applyAlignment="1">
      <alignment horizontal="center" vertical="center"/>
    </xf>
    <xf numFmtId="10" fontId="23" fillId="0" borderId="21" xfId="0" applyNumberFormat="1" applyFont="1" applyBorder="1" applyAlignment="1">
      <alignment horizontal="center" vertical="center"/>
    </xf>
    <xf numFmtId="0" fontId="20" fillId="0" borderId="21" xfId="0" applyFont="1" applyBorder="1" applyAlignment="1">
      <alignment horizontal="center" vertical="center"/>
    </xf>
    <xf numFmtId="0" fontId="19" fillId="0" borderId="21" xfId="0" applyFont="1" applyBorder="1" applyAlignment="1">
      <alignment horizontal="center" vertical="center"/>
    </xf>
    <xf numFmtId="0" fontId="31" fillId="21" borderId="21" xfId="0" applyFont="1" applyFill="1" applyBorder="1" applyAlignment="1">
      <alignment horizontal="center" vertical="center"/>
    </xf>
    <xf numFmtId="0" fontId="31" fillId="0" borderId="21" xfId="0" applyFont="1" applyBorder="1" applyAlignment="1">
      <alignment horizontal="center" vertical="center" wrapText="1"/>
    </xf>
    <xf numFmtId="10" fontId="31" fillId="0" borderId="21" xfId="0" applyNumberFormat="1" applyFont="1" applyBorder="1" applyAlignment="1">
      <alignment horizontal="center" vertical="center"/>
    </xf>
    <xf numFmtId="0" fontId="21" fillId="0" borderId="0" xfId="0" applyFont="1" applyAlignment="1">
      <alignment horizontal="left" vertical="center" wrapText="1"/>
    </xf>
    <xf numFmtId="0" fontId="19" fillId="12" borderId="21" xfId="0" applyFont="1" applyFill="1" applyBorder="1" applyAlignment="1">
      <alignment horizontal="center" vertical="center" wrapText="1"/>
    </xf>
    <xf numFmtId="0" fontId="29" fillId="12" borderId="21" xfId="0" applyFont="1" applyFill="1" applyBorder="1" applyAlignment="1">
      <alignment horizontal="center" vertical="center"/>
    </xf>
    <xf numFmtId="0" fontId="19" fillId="12" borderId="21" xfId="0" applyFont="1" applyFill="1" applyBorder="1" applyAlignment="1">
      <alignment horizontal="center" vertical="center"/>
    </xf>
    <xf numFmtId="10" fontId="20" fillId="0" borderId="27" xfId="0" applyNumberFormat="1" applyFont="1" applyBorder="1" applyAlignment="1">
      <alignment horizontal="center" vertical="center"/>
    </xf>
    <xf numFmtId="10" fontId="20" fillId="0" borderId="15" xfId="0" applyNumberFormat="1" applyFont="1" applyBorder="1" applyAlignment="1">
      <alignment horizontal="center" vertical="center"/>
    </xf>
    <xf numFmtId="44" fontId="19" fillId="13" borderId="27" xfId="23" applyFont="1" applyFill="1" applyBorder="1" applyAlignment="1">
      <alignment horizontal="center" vertical="center"/>
    </xf>
    <xf numFmtId="44" fontId="19" fillId="13" borderId="15" xfId="23" applyFont="1" applyFill="1" applyBorder="1" applyAlignment="1">
      <alignment horizontal="center" vertical="center"/>
    </xf>
    <xf numFmtId="0" fontId="20" fillId="0" borderId="22" xfId="0" applyFont="1" applyBorder="1" applyAlignment="1">
      <alignment horizontal="left" vertical="center"/>
    </xf>
    <xf numFmtId="0" fontId="20" fillId="0" borderId="23" xfId="0" applyFont="1" applyBorder="1" applyAlignment="1">
      <alignment horizontal="left" vertical="center"/>
    </xf>
    <xf numFmtId="0" fontId="20" fillId="0" borderId="24" xfId="0" applyFont="1" applyBorder="1" applyAlignment="1">
      <alignment horizontal="left" vertical="center"/>
    </xf>
    <xf numFmtId="0" fontId="23" fillId="0" borderId="22" xfId="0" applyFont="1" applyBorder="1" applyAlignment="1">
      <alignment horizontal="left" vertical="center" wrapText="1"/>
    </xf>
    <xf numFmtId="0" fontId="33" fillId="0" borderId="23" xfId="0" applyFont="1" applyBorder="1" applyAlignment="1">
      <alignment horizontal="left" vertical="center" wrapText="1"/>
    </xf>
    <xf numFmtId="0" fontId="33" fillId="0" borderId="24" xfId="0" applyFont="1" applyBorder="1" applyAlignment="1">
      <alignment horizontal="left" vertical="center" wrapText="1"/>
    </xf>
    <xf numFmtId="0" fontId="20" fillId="0" borderId="22" xfId="0" applyFont="1" applyBorder="1" applyAlignment="1">
      <alignment horizontal="left" vertical="center" wrapText="1"/>
    </xf>
    <xf numFmtId="0" fontId="20" fillId="0" borderId="23" xfId="0" applyFont="1" applyBorder="1" applyAlignment="1">
      <alignment horizontal="left" vertical="center" wrapText="1"/>
    </xf>
    <xf numFmtId="0" fontId="20" fillId="0" borderId="24" xfId="0" applyFont="1" applyBorder="1" applyAlignment="1">
      <alignment horizontal="left" vertical="center" wrapText="1"/>
    </xf>
    <xf numFmtId="4" fontId="23" fillId="0" borderId="22" xfId="0" applyNumberFormat="1" applyFont="1" applyBorder="1" applyAlignment="1">
      <alignment horizontal="left" vertical="center"/>
    </xf>
    <xf numFmtId="0" fontId="23" fillId="0" borderId="23" xfId="0" applyFont="1" applyBorder="1" applyAlignment="1">
      <alignment horizontal="left" vertical="center"/>
    </xf>
    <xf numFmtId="0" fontId="23" fillId="0" borderId="24" xfId="0" applyFont="1" applyBorder="1" applyAlignment="1">
      <alignment horizontal="left" vertical="center"/>
    </xf>
    <xf numFmtId="10" fontId="20" fillId="0" borderId="22" xfId="0" applyNumberFormat="1" applyFont="1" applyBorder="1" applyAlignment="1">
      <alignment horizontal="left" vertical="center"/>
    </xf>
    <xf numFmtId="10" fontId="20" fillId="0" borderId="23" xfId="0" applyNumberFormat="1" applyFont="1" applyBorder="1" applyAlignment="1">
      <alignment horizontal="left" vertical="center"/>
    </xf>
    <xf numFmtId="10" fontId="20" fillId="0" borderId="24" xfId="0" applyNumberFormat="1" applyFont="1" applyBorder="1" applyAlignment="1">
      <alignment horizontal="left" vertical="center"/>
    </xf>
    <xf numFmtId="0" fontId="19" fillId="13" borderId="25" xfId="0" applyFont="1" applyFill="1" applyBorder="1" applyAlignment="1">
      <alignment horizontal="center" vertical="center"/>
    </xf>
    <xf numFmtId="0" fontId="19" fillId="13" borderId="10" xfId="0" applyFont="1" applyFill="1" applyBorder="1" applyAlignment="1">
      <alignment horizontal="center" vertical="center"/>
    </xf>
    <xf numFmtId="0" fontId="19" fillId="13" borderId="26" xfId="0" applyFont="1" applyFill="1" applyBorder="1" applyAlignment="1">
      <alignment horizontal="center" vertical="center"/>
    </xf>
    <xf numFmtId="0" fontId="19" fillId="13" borderId="16" xfId="0" applyFont="1" applyFill="1" applyBorder="1" applyAlignment="1">
      <alignment horizontal="center" vertical="center"/>
    </xf>
    <xf numFmtId="0" fontId="19" fillId="13" borderId="12" xfId="0" applyFont="1" applyFill="1" applyBorder="1" applyAlignment="1">
      <alignment horizontal="center" vertical="center"/>
    </xf>
    <xf numFmtId="0" fontId="19" fillId="13" borderId="13" xfId="0" applyFont="1" applyFill="1" applyBorder="1" applyAlignment="1">
      <alignment horizontal="center" vertical="center"/>
    </xf>
    <xf numFmtId="0" fontId="24" fillId="0" borderId="21" xfId="0" applyFont="1" applyBorder="1" applyAlignment="1">
      <alignment horizontal="center" vertical="center"/>
    </xf>
    <xf numFmtId="0" fontId="19" fillId="11" borderId="21" xfId="0" applyFont="1" applyFill="1" applyBorder="1" applyAlignment="1">
      <alignment horizontal="center" vertical="center"/>
    </xf>
    <xf numFmtId="0" fontId="20" fillId="0" borderId="7" xfId="0" applyFont="1" applyBorder="1" applyAlignment="1">
      <alignment horizontal="center" vertical="center"/>
    </xf>
    <xf numFmtId="0" fontId="20" fillId="0" borderId="9" xfId="0" applyFont="1" applyBorder="1" applyAlignment="1">
      <alignment horizontal="center" vertical="center"/>
    </xf>
    <xf numFmtId="0" fontId="20" fillId="0" borderId="8" xfId="0" applyFont="1" applyBorder="1" applyAlignment="1">
      <alignment horizontal="center" vertical="center"/>
    </xf>
    <xf numFmtId="44" fontId="19" fillId="11" borderId="21" xfId="23" applyFont="1" applyFill="1" applyBorder="1" applyAlignment="1">
      <alignment horizontal="center" vertical="center"/>
    </xf>
    <xf numFmtId="10" fontId="20" fillId="0" borderId="21" xfId="0" applyNumberFormat="1" applyFont="1" applyBorder="1" applyAlignment="1">
      <alignment horizontal="center" vertical="center"/>
    </xf>
    <xf numFmtId="0" fontId="19" fillId="17" borderId="7" xfId="0" applyFont="1" applyFill="1" applyBorder="1" applyAlignment="1">
      <alignment horizontal="center" vertical="center"/>
    </xf>
    <xf numFmtId="0" fontId="19" fillId="17" borderId="8" xfId="0" applyFont="1" applyFill="1" applyBorder="1" applyAlignment="1">
      <alignment horizontal="center" vertical="center"/>
    </xf>
    <xf numFmtId="0" fontId="20" fillId="0" borderId="7" xfId="0" applyFont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29" fillId="18" borderId="6" xfId="0" applyFont="1" applyFill="1" applyBorder="1" applyAlignment="1">
      <alignment horizontal="center" vertical="center"/>
    </xf>
    <xf numFmtId="167" fontId="19" fillId="18" borderId="15" xfId="0" applyNumberFormat="1" applyFont="1" applyFill="1" applyBorder="1" applyAlignment="1">
      <alignment horizontal="center" vertical="center"/>
    </xf>
    <xf numFmtId="0" fontId="36" fillId="12" borderId="21" xfId="0" applyFont="1" applyFill="1" applyBorder="1" applyAlignment="1">
      <alignment horizontal="left" vertical="center"/>
    </xf>
    <xf numFmtId="44" fontId="36" fillId="12" borderId="21" xfId="0" applyNumberFormat="1" applyFont="1" applyFill="1" applyBorder="1" applyAlignment="1">
      <alignment horizontal="center" vertical="center"/>
    </xf>
    <xf numFmtId="49" fontId="36" fillId="12" borderId="21" xfId="0" applyNumberFormat="1" applyFont="1" applyFill="1" applyBorder="1" applyAlignment="1">
      <alignment horizontal="center" vertical="center"/>
    </xf>
    <xf numFmtId="10" fontId="36" fillId="12" borderId="21" xfId="0" applyNumberFormat="1" applyFont="1" applyFill="1" applyBorder="1" applyAlignment="1">
      <alignment horizontal="center" vertical="center"/>
    </xf>
    <xf numFmtId="0" fontId="35" fillId="10" borderId="4" xfId="0" applyFont="1" applyFill="1" applyBorder="1" applyAlignment="1">
      <alignment horizontal="center" vertical="center"/>
    </xf>
    <xf numFmtId="0" fontId="35" fillId="10" borderId="5" xfId="0" applyFont="1" applyFill="1" applyBorder="1" applyAlignment="1">
      <alignment horizontal="center" vertical="center"/>
    </xf>
    <xf numFmtId="0" fontId="37" fillId="12" borderId="21" xfId="0" applyFont="1" applyFill="1" applyBorder="1" applyAlignment="1">
      <alignment horizontal="left" vertical="center"/>
    </xf>
    <xf numFmtId="0" fontId="38" fillId="12" borderId="21" xfId="0" applyFont="1" applyFill="1" applyBorder="1" applyAlignment="1">
      <alignment horizontal="left" vertical="center"/>
    </xf>
    <xf numFmtId="0" fontId="35" fillId="0" borderId="12" xfId="0" applyFont="1" applyBorder="1" applyAlignment="1">
      <alignment horizontal="center" vertical="center"/>
    </xf>
    <xf numFmtId="0" fontId="35" fillId="11" borderId="22" xfId="0" applyFont="1" applyFill="1" applyBorder="1" applyAlignment="1">
      <alignment horizontal="center" vertical="center"/>
    </xf>
    <xf numFmtId="0" fontId="35" fillId="11" borderId="24" xfId="0" applyFont="1" applyFill="1" applyBorder="1" applyAlignment="1">
      <alignment horizontal="center" vertical="center"/>
    </xf>
    <xf numFmtId="1" fontId="35" fillId="10" borderId="3" xfId="17" applyNumberFormat="1" applyFont="1" applyFill="1" applyBorder="1" applyAlignment="1">
      <alignment horizontal="center" vertical="center"/>
    </xf>
    <xf numFmtId="2" fontId="35" fillId="10" borderId="3" xfId="17" applyNumberFormat="1" applyFont="1" applyFill="1" applyBorder="1" applyAlignment="1">
      <alignment horizontal="center" vertical="center"/>
    </xf>
    <xf numFmtId="0" fontId="36" fillId="11" borderId="6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0" fontId="36" fillId="10" borderId="3" xfId="0" applyFont="1" applyFill="1" applyBorder="1"/>
    <xf numFmtId="44" fontId="41" fillId="23" borderId="21" xfId="23" applyFont="1" applyFill="1" applyBorder="1" applyAlignment="1">
      <alignment horizontal="center" vertical="center" wrapText="1"/>
    </xf>
    <xf numFmtId="44" fontId="23" fillId="24" borderId="19" xfId="23" applyFont="1" applyFill="1" applyBorder="1" applyAlignment="1" applyProtection="1">
      <alignment horizontal="center" vertical="center"/>
    </xf>
    <xf numFmtId="44" fontId="23" fillId="24" borderId="19" xfId="23" applyFont="1" applyFill="1" applyBorder="1" applyAlignment="1" applyProtection="1">
      <alignment horizontal="center" vertical="center" wrapText="1"/>
    </xf>
    <xf numFmtId="0" fontId="23" fillId="0" borderId="22" xfId="0" applyFont="1" applyBorder="1" applyAlignment="1">
      <alignment horizontal="left" vertical="center"/>
    </xf>
    <xf numFmtId="4" fontId="23" fillId="0" borderId="23" xfId="0" applyNumberFormat="1" applyFont="1" applyBorder="1" applyAlignment="1">
      <alignment horizontal="left" vertical="center"/>
    </xf>
    <xf numFmtId="4" fontId="23" fillId="0" borderId="24" xfId="0" applyNumberFormat="1" applyFont="1" applyBorder="1" applyAlignment="1">
      <alignment horizontal="left" vertical="center"/>
    </xf>
  </cellXfs>
  <cellStyles count="28">
    <cellStyle name="Accent" xfId="1"/>
    <cellStyle name="Accent 1" xfId="2"/>
    <cellStyle name="Accent 2" xfId="3"/>
    <cellStyle name="Accent 3" xfId="4"/>
    <cellStyle name="Bad" xfId="5"/>
    <cellStyle name="Error" xfId="6"/>
    <cellStyle name="Excel Built-in Comma" xfId="7"/>
    <cellStyle name="Excel Built-in Currency" xfId="8"/>
    <cellStyle name="Excel Built-in Explanatory Text" xfId="9"/>
    <cellStyle name="Footnote" xfId="10"/>
    <cellStyle name="Good" xfId="11"/>
    <cellStyle name="Heading" xfId="12"/>
    <cellStyle name="Heading 1" xfId="13"/>
    <cellStyle name="Heading 2" xfId="14"/>
    <cellStyle name="Hyperlink" xfId="15"/>
    <cellStyle name="Moeda" xfId="23" builtinId="4"/>
    <cellStyle name="Neutral" xfId="16"/>
    <cellStyle name="Normal" xfId="0" builtinId="0" customBuiltin="1"/>
    <cellStyle name="Normal 2" xfId="24"/>
    <cellStyle name="Normal 3" xfId="26"/>
    <cellStyle name="Normal_24DefProposta de construção de unidade isolada- v23" xfId="27"/>
    <cellStyle name="Normal_Plan1" xfId="17"/>
    <cellStyle name="Note" xfId="18"/>
    <cellStyle name="Result" xfId="19"/>
    <cellStyle name="Status" xfId="20"/>
    <cellStyle name="Text" xfId="21"/>
    <cellStyle name="Vírgula 2" xfId="25"/>
    <cellStyle name="Warning" xfId="22"/>
  </cellStyles>
  <dxfs count="0"/>
  <tableStyles count="0" defaultTableStyle="TableStyleMedium2" defaultPivotStyle="PivotStyleLight16"/>
  <colors>
    <mruColors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1"/>
  <sheetViews>
    <sheetView tabSelected="1" zoomScale="90" zoomScaleNormal="90" workbookViewId="0">
      <selection activeCell="D19" sqref="D19"/>
    </sheetView>
  </sheetViews>
  <sheetFormatPr defaultRowHeight="14.25"/>
  <cols>
    <col min="2" max="2" width="14.25" customWidth="1"/>
    <col min="3" max="3" width="17.75" customWidth="1"/>
    <col min="4" max="4" width="72.5" customWidth="1"/>
    <col min="5" max="5" width="17" customWidth="1"/>
    <col min="6" max="6" width="13.625" customWidth="1"/>
    <col min="7" max="8" width="15" customWidth="1"/>
    <col min="9" max="9" width="19.75" customWidth="1"/>
    <col min="10" max="10" width="9.25" customWidth="1"/>
  </cols>
  <sheetData>
    <row r="1" spans="1:10">
      <c r="A1" s="101" t="s">
        <v>227</v>
      </c>
      <c r="B1" s="102"/>
      <c r="C1" s="102"/>
      <c r="D1" s="102"/>
      <c r="E1" s="102"/>
      <c r="F1" s="102"/>
      <c r="G1" s="102"/>
      <c r="H1" s="102"/>
      <c r="I1" s="102"/>
      <c r="J1" s="103"/>
    </row>
    <row r="2" spans="1:10">
      <c r="A2" s="104"/>
      <c r="B2" s="105"/>
      <c r="C2" s="105"/>
      <c r="D2" s="105"/>
      <c r="E2" s="105"/>
      <c r="F2" s="105"/>
      <c r="G2" s="105"/>
      <c r="H2" s="105"/>
      <c r="I2" s="105"/>
      <c r="J2" s="106"/>
    </row>
    <row r="3" spans="1:10">
      <c r="A3" s="104"/>
      <c r="B3" s="105"/>
      <c r="C3" s="105"/>
      <c r="D3" s="105"/>
      <c r="E3" s="105"/>
      <c r="F3" s="105"/>
      <c r="G3" s="105"/>
      <c r="H3" s="105"/>
      <c r="I3" s="105"/>
      <c r="J3" s="106"/>
    </row>
    <row r="4" spans="1:10" ht="17.25">
      <c r="A4" s="111" t="s">
        <v>45</v>
      </c>
      <c r="B4" s="111"/>
      <c r="C4" s="68" t="s">
        <v>226</v>
      </c>
      <c r="D4" s="69"/>
      <c r="E4" s="97" t="s">
        <v>46</v>
      </c>
      <c r="F4" s="107" t="s">
        <v>230</v>
      </c>
      <c r="G4" s="107"/>
      <c r="H4" s="109" t="s">
        <v>23</v>
      </c>
      <c r="I4" s="110">
        <f>BDI!D25</f>
        <v>0.25229532019704437</v>
      </c>
      <c r="J4" s="110"/>
    </row>
    <row r="5" spans="1:10" ht="17.25">
      <c r="A5" s="111" t="s">
        <v>44</v>
      </c>
      <c r="B5" s="111"/>
      <c r="C5" s="112" t="s">
        <v>228</v>
      </c>
      <c r="D5" s="113"/>
      <c r="E5" s="97" t="s">
        <v>53</v>
      </c>
      <c r="F5" s="108" t="s">
        <v>107</v>
      </c>
      <c r="G5" s="108"/>
      <c r="H5" s="109"/>
      <c r="I5" s="110"/>
      <c r="J5" s="110"/>
    </row>
    <row r="6" spans="1:10" ht="17.25">
      <c r="A6" s="111" t="s">
        <v>43</v>
      </c>
      <c r="B6" s="111"/>
      <c r="C6" s="112" t="s">
        <v>229</v>
      </c>
      <c r="D6" s="124"/>
      <c r="E6" s="97" t="s">
        <v>48</v>
      </c>
      <c r="F6" s="115">
        <f>F8</f>
        <v>0</v>
      </c>
      <c r="G6" s="108"/>
      <c r="H6" s="97" t="s">
        <v>47</v>
      </c>
      <c r="I6" s="121" t="s">
        <v>105</v>
      </c>
      <c r="J6" s="108"/>
    </row>
    <row r="7" spans="1:10" ht="17.25">
      <c r="A7" s="111" t="s">
        <v>54</v>
      </c>
      <c r="B7" s="111"/>
      <c r="C7" s="119">
        <v>355.17</v>
      </c>
      <c r="D7" s="120"/>
      <c r="E7" s="97" t="s">
        <v>51</v>
      </c>
      <c r="F7" s="121" t="s">
        <v>105</v>
      </c>
      <c r="G7" s="121"/>
      <c r="H7" s="97" t="s">
        <v>49</v>
      </c>
      <c r="I7" s="110" t="s">
        <v>105</v>
      </c>
      <c r="J7" s="110"/>
    </row>
    <row r="8" spans="1:10" ht="17.25">
      <c r="A8" s="111" t="s">
        <v>50</v>
      </c>
      <c r="B8" s="111"/>
      <c r="C8" s="114" t="s">
        <v>106</v>
      </c>
      <c r="D8" s="114"/>
      <c r="E8" s="97" t="s">
        <v>108</v>
      </c>
      <c r="F8" s="115">
        <f>I91</f>
        <v>0</v>
      </c>
      <c r="G8" s="121"/>
      <c r="H8" s="97" t="s">
        <v>52</v>
      </c>
      <c r="I8" s="122" t="s">
        <v>105</v>
      </c>
      <c r="J8" s="123"/>
    </row>
    <row r="9" spans="1:10" ht="17.25">
      <c r="A9" s="71"/>
      <c r="B9" s="72"/>
      <c r="C9" s="70"/>
      <c r="D9" s="72"/>
      <c r="E9" s="70"/>
      <c r="F9" s="73"/>
      <c r="G9" s="74"/>
      <c r="H9" s="74"/>
      <c r="I9" s="74"/>
      <c r="J9" s="70"/>
    </row>
    <row r="10" spans="1:10" ht="30">
      <c r="A10" s="75" t="s">
        <v>0</v>
      </c>
      <c r="B10" s="75" t="s">
        <v>2</v>
      </c>
      <c r="C10" s="75" t="s">
        <v>1</v>
      </c>
      <c r="D10" s="76" t="s">
        <v>3</v>
      </c>
      <c r="E10" s="76" t="s">
        <v>25</v>
      </c>
      <c r="F10" s="77" t="s">
        <v>24</v>
      </c>
      <c r="G10" s="78" t="s">
        <v>26</v>
      </c>
      <c r="H10" s="78" t="s">
        <v>28</v>
      </c>
      <c r="I10" s="78" t="s">
        <v>29</v>
      </c>
      <c r="J10" s="75" t="s">
        <v>27</v>
      </c>
    </row>
    <row r="11" spans="1:10" ht="17.25">
      <c r="A11" s="79" t="s">
        <v>5</v>
      </c>
      <c r="B11" s="99"/>
      <c r="C11" s="99"/>
      <c r="D11" s="100" t="s">
        <v>111</v>
      </c>
      <c r="E11" s="100"/>
      <c r="F11" s="100"/>
      <c r="G11" s="100"/>
      <c r="H11" s="100"/>
      <c r="I11" s="100"/>
      <c r="J11" s="100"/>
    </row>
    <row r="12" spans="1:10" ht="34.5">
      <c r="A12" s="80" t="s">
        <v>31</v>
      </c>
      <c r="B12" s="81" t="s">
        <v>80</v>
      </c>
      <c r="C12" s="82" t="s">
        <v>109</v>
      </c>
      <c r="D12" s="88" t="s">
        <v>110</v>
      </c>
      <c r="E12" s="89" t="s">
        <v>82</v>
      </c>
      <c r="F12" s="90">
        <v>2</v>
      </c>
      <c r="G12" s="191"/>
      <c r="H12" s="83">
        <f t="shared" ref="H12" si="0">TRUNC((G12*(1+$I$4)),2)</f>
        <v>0</v>
      </c>
      <c r="I12" s="83">
        <f t="shared" ref="I12" si="1">ROUND((F12*H12),2)</f>
        <v>0</v>
      </c>
      <c r="J12" s="84" t="e">
        <f>(I12/$I$91)</f>
        <v>#DIV/0!</v>
      </c>
    </row>
    <row r="13" spans="1:10" ht="15">
      <c r="A13" s="98" t="s">
        <v>274</v>
      </c>
      <c r="B13" s="98"/>
      <c r="C13" s="98"/>
      <c r="D13" s="98"/>
      <c r="E13" s="98"/>
      <c r="F13" s="98"/>
      <c r="G13" s="98"/>
      <c r="H13" s="98"/>
      <c r="I13" s="85">
        <f>SUM(I12)</f>
        <v>0</v>
      </c>
      <c r="J13" s="86" t="e">
        <f>(I13/$I$91)</f>
        <v>#DIV/0!</v>
      </c>
    </row>
    <row r="14" spans="1:10" ht="17.25">
      <c r="A14" s="79" t="s">
        <v>7</v>
      </c>
      <c r="B14" s="99"/>
      <c r="C14" s="99"/>
      <c r="D14" s="100" t="s">
        <v>85</v>
      </c>
      <c r="E14" s="100"/>
      <c r="F14" s="100"/>
      <c r="G14" s="100"/>
      <c r="H14" s="100"/>
      <c r="I14" s="100"/>
      <c r="J14" s="100"/>
    </row>
    <row r="15" spans="1:10" ht="17.25">
      <c r="A15" s="80" t="s">
        <v>94</v>
      </c>
      <c r="B15" s="81" t="s">
        <v>80</v>
      </c>
      <c r="C15" s="87">
        <v>105136</v>
      </c>
      <c r="D15" s="88" t="s">
        <v>148</v>
      </c>
      <c r="E15" s="89" t="s">
        <v>87</v>
      </c>
      <c r="F15" s="90">
        <v>41</v>
      </c>
      <c r="G15" s="191"/>
      <c r="H15" s="83">
        <f t="shared" ref="H15:H36" si="2">TRUNC((G15*(1+$I$4)),2)</f>
        <v>0</v>
      </c>
      <c r="I15" s="83">
        <f t="shared" ref="I15:I36" si="3">ROUND((F15*H15),2)</f>
        <v>0</v>
      </c>
      <c r="J15" s="84" t="e">
        <f t="shared" ref="J15:J37" si="4">(I15/$I$91)</f>
        <v>#DIV/0!</v>
      </c>
    </row>
    <row r="16" spans="1:10" ht="69">
      <c r="A16" s="80" t="s">
        <v>95</v>
      </c>
      <c r="B16" s="87" t="s">
        <v>80</v>
      </c>
      <c r="C16" s="87">
        <v>100897</v>
      </c>
      <c r="D16" s="88" t="s">
        <v>147</v>
      </c>
      <c r="E16" s="89" t="s">
        <v>83</v>
      </c>
      <c r="F16" s="90">
        <v>255</v>
      </c>
      <c r="G16" s="191"/>
      <c r="H16" s="83">
        <f t="shared" si="2"/>
        <v>0</v>
      </c>
      <c r="I16" s="83">
        <f t="shared" si="3"/>
        <v>0</v>
      </c>
      <c r="J16" s="84" t="e">
        <f t="shared" si="4"/>
        <v>#DIV/0!</v>
      </c>
    </row>
    <row r="17" spans="1:10" ht="17.25">
      <c r="A17" s="80" t="s">
        <v>96</v>
      </c>
      <c r="B17" s="87" t="s">
        <v>6</v>
      </c>
      <c r="C17" s="87" t="s">
        <v>137</v>
      </c>
      <c r="D17" s="88" t="s">
        <v>149</v>
      </c>
      <c r="E17" s="89" t="s">
        <v>87</v>
      </c>
      <c r="F17" s="90">
        <v>1</v>
      </c>
      <c r="G17" s="191"/>
      <c r="H17" s="83">
        <f t="shared" si="2"/>
        <v>0</v>
      </c>
      <c r="I17" s="83">
        <f t="shared" si="3"/>
        <v>0</v>
      </c>
      <c r="J17" s="84" t="e">
        <f t="shared" si="4"/>
        <v>#DIV/0!</v>
      </c>
    </row>
    <row r="18" spans="1:10" ht="34.5">
      <c r="A18" s="80" t="s">
        <v>97</v>
      </c>
      <c r="B18" s="87" t="s">
        <v>80</v>
      </c>
      <c r="C18" s="87">
        <v>95601</v>
      </c>
      <c r="D18" s="88" t="s">
        <v>112</v>
      </c>
      <c r="E18" s="89" t="s">
        <v>87</v>
      </c>
      <c r="F18" s="90">
        <v>35</v>
      </c>
      <c r="G18" s="191"/>
      <c r="H18" s="83">
        <f t="shared" si="2"/>
        <v>0</v>
      </c>
      <c r="I18" s="83">
        <f t="shared" si="3"/>
        <v>0</v>
      </c>
      <c r="J18" s="84" t="e">
        <f t="shared" si="4"/>
        <v>#DIV/0!</v>
      </c>
    </row>
    <row r="19" spans="1:10" ht="51.75">
      <c r="A19" s="80" t="s">
        <v>120</v>
      </c>
      <c r="B19" s="87" t="s">
        <v>80</v>
      </c>
      <c r="C19" s="87">
        <v>92916</v>
      </c>
      <c r="D19" s="88" t="s">
        <v>150</v>
      </c>
      <c r="E19" s="89" t="s">
        <v>84</v>
      </c>
      <c r="F19" s="90">
        <v>159.5</v>
      </c>
      <c r="G19" s="191"/>
      <c r="H19" s="83">
        <f t="shared" si="2"/>
        <v>0</v>
      </c>
      <c r="I19" s="83">
        <f t="shared" si="3"/>
        <v>0</v>
      </c>
      <c r="J19" s="84" t="e">
        <f t="shared" si="4"/>
        <v>#DIV/0!</v>
      </c>
    </row>
    <row r="20" spans="1:10" ht="51.75">
      <c r="A20" s="80" t="s">
        <v>121</v>
      </c>
      <c r="B20" s="87" t="s">
        <v>80</v>
      </c>
      <c r="C20" s="87">
        <v>92919</v>
      </c>
      <c r="D20" s="88" t="s">
        <v>151</v>
      </c>
      <c r="E20" s="89" t="s">
        <v>84</v>
      </c>
      <c r="F20" s="90">
        <v>475.2</v>
      </c>
      <c r="G20" s="191"/>
      <c r="H20" s="83">
        <f t="shared" si="2"/>
        <v>0</v>
      </c>
      <c r="I20" s="83">
        <f t="shared" si="3"/>
        <v>0</v>
      </c>
      <c r="J20" s="84" t="e">
        <f t="shared" si="4"/>
        <v>#DIV/0!</v>
      </c>
    </row>
    <row r="21" spans="1:10" ht="51.75">
      <c r="A21" s="80" t="s">
        <v>167</v>
      </c>
      <c r="B21" s="87" t="s">
        <v>80</v>
      </c>
      <c r="C21" s="87">
        <v>104790</v>
      </c>
      <c r="D21" s="88" t="s">
        <v>221</v>
      </c>
      <c r="E21" s="89" t="s">
        <v>81</v>
      </c>
      <c r="F21" s="90">
        <v>4.18</v>
      </c>
      <c r="G21" s="191"/>
      <c r="H21" s="83">
        <f t="shared" si="2"/>
        <v>0</v>
      </c>
      <c r="I21" s="83">
        <f t="shared" si="3"/>
        <v>0</v>
      </c>
      <c r="J21" s="84" t="e">
        <f t="shared" si="4"/>
        <v>#DIV/0!</v>
      </c>
    </row>
    <row r="22" spans="1:10" ht="51.75">
      <c r="A22" s="80" t="s">
        <v>168</v>
      </c>
      <c r="B22" s="87" t="s">
        <v>6</v>
      </c>
      <c r="C22" s="87" t="s">
        <v>224</v>
      </c>
      <c r="D22" s="88" t="s">
        <v>223</v>
      </c>
      <c r="E22" s="89" t="s">
        <v>81</v>
      </c>
      <c r="F22" s="90">
        <f>F21*1.3</f>
        <v>5.4340000000000002</v>
      </c>
      <c r="G22" s="191"/>
      <c r="H22" s="83">
        <f t="shared" si="2"/>
        <v>0</v>
      </c>
      <c r="I22" s="83">
        <f t="shared" si="3"/>
        <v>0</v>
      </c>
      <c r="J22" s="84" t="e">
        <f t="shared" si="4"/>
        <v>#DIV/0!</v>
      </c>
    </row>
    <row r="23" spans="1:10" ht="34.5">
      <c r="A23" s="80" t="s">
        <v>169</v>
      </c>
      <c r="B23" s="87" t="s">
        <v>80</v>
      </c>
      <c r="C23" s="87">
        <v>96522</v>
      </c>
      <c r="D23" s="88" t="s">
        <v>152</v>
      </c>
      <c r="E23" s="89" t="s">
        <v>81</v>
      </c>
      <c r="F23" s="90">
        <v>16</v>
      </c>
      <c r="G23" s="191"/>
      <c r="H23" s="83">
        <f t="shared" si="2"/>
        <v>0</v>
      </c>
      <c r="I23" s="83">
        <f t="shared" si="3"/>
        <v>0</v>
      </c>
      <c r="J23" s="84" t="e">
        <f t="shared" si="4"/>
        <v>#DIV/0!</v>
      </c>
    </row>
    <row r="24" spans="1:10" ht="51.75">
      <c r="A24" s="80" t="s">
        <v>170</v>
      </c>
      <c r="B24" s="87" t="s">
        <v>80</v>
      </c>
      <c r="C24" s="87">
        <v>96527</v>
      </c>
      <c r="D24" s="88" t="s">
        <v>90</v>
      </c>
      <c r="E24" s="89" t="s">
        <v>81</v>
      </c>
      <c r="F24" s="90">
        <v>6.62</v>
      </c>
      <c r="G24" s="191"/>
      <c r="H24" s="83">
        <f t="shared" si="2"/>
        <v>0</v>
      </c>
      <c r="I24" s="83">
        <f t="shared" si="3"/>
        <v>0</v>
      </c>
      <c r="J24" s="84" t="e">
        <f t="shared" si="4"/>
        <v>#DIV/0!</v>
      </c>
    </row>
    <row r="25" spans="1:10" ht="34.5">
      <c r="A25" s="80" t="s">
        <v>171</v>
      </c>
      <c r="B25" s="87" t="s">
        <v>80</v>
      </c>
      <c r="C25" s="87">
        <v>101616</v>
      </c>
      <c r="D25" s="88" t="s">
        <v>153</v>
      </c>
      <c r="E25" s="89" t="s">
        <v>82</v>
      </c>
      <c r="F25" s="90">
        <v>44.77</v>
      </c>
      <c r="G25" s="191"/>
      <c r="H25" s="83">
        <f t="shared" si="2"/>
        <v>0</v>
      </c>
      <c r="I25" s="83">
        <f t="shared" si="3"/>
        <v>0</v>
      </c>
      <c r="J25" s="84" t="e">
        <f t="shared" si="4"/>
        <v>#DIV/0!</v>
      </c>
    </row>
    <row r="26" spans="1:10" ht="34.5">
      <c r="A26" s="80" t="s">
        <v>172</v>
      </c>
      <c r="B26" s="87" t="s">
        <v>80</v>
      </c>
      <c r="C26" s="87">
        <v>96619</v>
      </c>
      <c r="D26" s="88" t="s">
        <v>154</v>
      </c>
      <c r="E26" s="89" t="s">
        <v>82</v>
      </c>
      <c r="F26" s="90">
        <v>44.77</v>
      </c>
      <c r="G26" s="191"/>
      <c r="H26" s="83">
        <f t="shared" si="2"/>
        <v>0</v>
      </c>
      <c r="I26" s="83">
        <f t="shared" si="3"/>
        <v>0</v>
      </c>
      <c r="J26" s="84" t="e">
        <f t="shared" si="4"/>
        <v>#DIV/0!</v>
      </c>
    </row>
    <row r="27" spans="1:10" ht="51.75">
      <c r="A27" s="80" t="s">
        <v>173</v>
      </c>
      <c r="B27" s="87" t="s">
        <v>80</v>
      </c>
      <c r="C27" s="87">
        <v>96539</v>
      </c>
      <c r="D27" s="88" t="s">
        <v>155</v>
      </c>
      <c r="E27" s="89" t="s">
        <v>82</v>
      </c>
      <c r="F27" s="90">
        <v>84.34</v>
      </c>
      <c r="G27" s="191"/>
      <c r="H27" s="83">
        <f t="shared" si="2"/>
        <v>0</v>
      </c>
      <c r="I27" s="83">
        <f t="shared" si="3"/>
        <v>0</v>
      </c>
      <c r="J27" s="84" t="e">
        <f t="shared" si="4"/>
        <v>#DIV/0!</v>
      </c>
    </row>
    <row r="28" spans="1:10" ht="51.75">
      <c r="A28" s="80" t="s">
        <v>174</v>
      </c>
      <c r="B28" s="87" t="s">
        <v>80</v>
      </c>
      <c r="C28" s="87">
        <v>96537</v>
      </c>
      <c r="D28" s="88" t="s">
        <v>156</v>
      </c>
      <c r="E28" s="89" t="s">
        <v>82</v>
      </c>
      <c r="F28" s="90">
        <v>44.66</v>
      </c>
      <c r="G28" s="191"/>
      <c r="H28" s="83">
        <f t="shared" si="2"/>
        <v>0</v>
      </c>
      <c r="I28" s="83">
        <f t="shared" si="3"/>
        <v>0</v>
      </c>
      <c r="J28" s="84" t="e">
        <f t="shared" si="4"/>
        <v>#DIV/0!</v>
      </c>
    </row>
    <row r="29" spans="1:10" ht="34.5">
      <c r="A29" s="80" t="s">
        <v>175</v>
      </c>
      <c r="B29" s="87" t="s">
        <v>80</v>
      </c>
      <c r="C29" s="87">
        <v>96543</v>
      </c>
      <c r="D29" s="88" t="s">
        <v>117</v>
      </c>
      <c r="E29" s="89" t="s">
        <v>84</v>
      </c>
      <c r="F29" s="90">
        <v>90.97</v>
      </c>
      <c r="G29" s="191"/>
      <c r="H29" s="83">
        <f t="shared" si="2"/>
        <v>0</v>
      </c>
      <c r="I29" s="83">
        <f t="shared" si="3"/>
        <v>0</v>
      </c>
      <c r="J29" s="84" t="e">
        <f t="shared" si="4"/>
        <v>#DIV/0!</v>
      </c>
    </row>
    <row r="30" spans="1:10" ht="34.5">
      <c r="A30" s="80" t="s">
        <v>176</v>
      </c>
      <c r="B30" s="87" t="s">
        <v>80</v>
      </c>
      <c r="C30" s="87">
        <v>96544</v>
      </c>
      <c r="D30" s="88" t="s">
        <v>113</v>
      </c>
      <c r="E30" s="89" t="s">
        <v>84</v>
      </c>
      <c r="F30" s="90">
        <v>3.63</v>
      </c>
      <c r="G30" s="191"/>
      <c r="H30" s="83">
        <f t="shared" si="2"/>
        <v>0</v>
      </c>
      <c r="I30" s="83">
        <f t="shared" si="3"/>
        <v>0</v>
      </c>
      <c r="J30" s="84" t="e">
        <f t="shared" si="4"/>
        <v>#DIV/0!</v>
      </c>
    </row>
    <row r="31" spans="1:10" ht="34.5">
      <c r="A31" s="80" t="s">
        <v>177</v>
      </c>
      <c r="B31" s="87" t="s">
        <v>80</v>
      </c>
      <c r="C31" s="87">
        <v>96545</v>
      </c>
      <c r="D31" s="88" t="s">
        <v>115</v>
      </c>
      <c r="E31" s="89" t="s">
        <v>84</v>
      </c>
      <c r="F31" s="90">
        <v>144.97999999999999</v>
      </c>
      <c r="G31" s="191"/>
      <c r="H31" s="83">
        <f t="shared" si="2"/>
        <v>0</v>
      </c>
      <c r="I31" s="83">
        <f t="shared" si="3"/>
        <v>0</v>
      </c>
      <c r="J31" s="84" t="e">
        <f t="shared" si="4"/>
        <v>#DIV/0!</v>
      </c>
    </row>
    <row r="32" spans="1:10" ht="34.5">
      <c r="A32" s="80" t="s">
        <v>178</v>
      </c>
      <c r="B32" s="87" t="s">
        <v>80</v>
      </c>
      <c r="C32" s="87">
        <v>96546</v>
      </c>
      <c r="D32" s="88" t="s">
        <v>114</v>
      </c>
      <c r="E32" s="89" t="s">
        <v>84</v>
      </c>
      <c r="F32" s="90">
        <v>109.56</v>
      </c>
      <c r="G32" s="191"/>
      <c r="H32" s="83">
        <f t="shared" si="2"/>
        <v>0</v>
      </c>
      <c r="I32" s="83">
        <f t="shared" si="3"/>
        <v>0</v>
      </c>
      <c r="J32" s="84" t="e">
        <f t="shared" si="4"/>
        <v>#DIV/0!</v>
      </c>
    </row>
    <row r="33" spans="1:10" ht="51.75">
      <c r="A33" s="80" t="s">
        <v>179</v>
      </c>
      <c r="B33" s="87" t="s">
        <v>80</v>
      </c>
      <c r="C33" s="87">
        <v>104920</v>
      </c>
      <c r="D33" s="88" t="s">
        <v>116</v>
      </c>
      <c r="E33" s="89" t="s">
        <v>84</v>
      </c>
      <c r="F33" s="90">
        <v>13.64</v>
      </c>
      <c r="G33" s="191"/>
      <c r="H33" s="83">
        <f t="shared" si="2"/>
        <v>0</v>
      </c>
      <c r="I33" s="83">
        <f t="shared" si="3"/>
        <v>0</v>
      </c>
      <c r="J33" s="84" t="e">
        <f t="shared" si="4"/>
        <v>#DIV/0!</v>
      </c>
    </row>
    <row r="34" spans="1:10" ht="51.75">
      <c r="A34" s="80" t="s">
        <v>180</v>
      </c>
      <c r="B34" s="87" t="s">
        <v>80</v>
      </c>
      <c r="C34" s="87">
        <v>96557</v>
      </c>
      <c r="D34" s="88" t="s">
        <v>118</v>
      </c>
      <c r="E34" s="89" t="s">
        <v>81</v>
      </c>
      <c r="F34" s="90">
        <v>17.16</v>
      </c>
      <c r="G34" s="191"/>
      <c r="H34" s="83">
        <f t="shared" si="2"/>
        <v>0</v>
      </c>
      <c r="I34" s="83">
        <f t="shared" si="3"/>
        <v>0</v>
      </c>
      <c r="J34" s="84" t="e">
        <f t="shared" si="4"/>
        <v>#DIV/0!</v>
      </c>
    </row>
    <row r="35" spans="1:10" ht="51.75">
      <c r="A35" s="80" t="s">
        <v>222</v>
      </c>
      <c r="B35" s="87" t="s">
        <v>80</v>
      </c>
      <c r="C35" s="87">
        <v>96538</v>
      </c>
      <c r="D35" s="88" t="s">
        <v>157</v>
      </c>
      <c r="E35" s="89" t="s">
        <v>82</v>
      </c>
      <c r="F35" s="90">
        <v>9.36</v>
      </c>
      <c r="G35" s="191"/>
      <c r="H35" s="83">
        <f t="shared" si="2"/>
        <v>0</v>
      </c>
      <c r="I35" s="83">
        <f t="shared" si="3"/>
        <v>0</v>
      </c>
      <c r="J35" s="84" t="e">
        <f t="shared" si="4"/>
        <v>#DIV/0!</v>
      </c>
    </row>
    <row r="36" spans="1:10" ht="51.75">
      <c r="A36" s="80" t="s">
        <v>225</v>
      </c>
      <c r="B36" s="87" t="s">
        <v>80</v>
      </c>
      <c r="C36" s="87">
        <v>94971</v>
      </c>
      <c r="D36" s="88" t="s">
        <v>158</v>
      </c>
      <c r="E36" s="89" t="s">
        <v>81</v>
      </c>
      <c r="F36" s="90">
        <v>1.3</v>
      </c>
      <c r="G36" s="191"/>
      <c r="H36" s="83">
        <f t="shared" si="2"/>
        <v>0</v>
      </c>
      <c r="I36" s="83">
        <f t="shared" si="3"/>
        <v>0</v>
      </c>
      <c r="J36" s="84" t="e">
        <f t="shared" si="4"/>
        <v>#DIV/0!</v>
      </c>
    </row>
    <row r="37" spans="1:10" ht="15">
      <c r="A37" s="98" t="s">
        <v>36</v>
      </c>
      <c r="B37" s="98"/>
      <c r="C37" s="98"/>
      <c r="D37" s="98"/>
      <c r="E37" s="98"/>
      <c r="F37" s="98"/>
      <c r="G37" s="98"/>
      <c r="H37" s="98"/>
      <c r="I37" s="85">
        <f>SUM(I15:I36)</f>
        <v>0</v>
      </c>
      <c r="J37" s="86" t="e">
        <f t="shared" si="4"/>
        <v>#DIV/0!</v>
      </c>
    </row>
    <row r="38" spans="1:10" ht="17.25">
      <c r="A38" s="79" t="s">
        <v>8</v>
      </c>
      <c r="B38" s="99"/>
      <c r="C38" s="99"/>
      <c r="D38" s="100" t="s">
        <v>138</v>
      </c>
      <c r="E38" s="100"/>
      <c r="F38" s="100"/>
      <c r="G38" s="100"/>
      <c r="H38" s="100"/>
      <c r="I38" s="100"/>
      <c r="J38" s="100"/>
    </row>
    <row r="39" spans="1:10" ht="34.5">
      <c r="A39" s="80" t="s">
        <v>30</v>
      </c>
      <c r="B39" s="87" t="s">
        <v>80</v>
      </c>
      <c r="C39" s="87">
        <v>98557</v>
      </c>
      <c r="D39" s="88" t="s">
        <v>119</v>
      </c>
      <c r="E39" s="89" t="s">
        <v>82</v>
      </c>
      <c r="F39" s="90">
        <v>129</v>
      </c>
      <c r="G39" s="191"/>
      <c r="H39" s="83">
        <f t="shared" ref="H39" si="5">TRUNC((G39*(1+$I$4)),2)</f>
        <v>0</v>
      </c>
      <c r="I39" s="83">
        <f t="shared" ref="I39" si="6">ROUND((F39*H39),2)</f>
        <v>0</v>
      </c>
      <c r="J39" s="84" t="e">
        <f>(I39/$I$91)</f>
        <v>#DIV/0!</v>
      </c>
    </row>
    <row r="40" spans="1:10" ht="15">
      <c r="A40" s="98" t="s">
        <v>102</v>
      </c>
      <c r="B40" s="98"/>
      <c r="C40" s="98"/>
      <c r="D40" s="98"/>
      <c r="E40" s="98"/>
      <c r="F40" s="98"/>
      <c r="G40" s="98"/>
      <c r="H40" s="98"/>
      <c r="I40" s="85">
        <f>SUM(I39)</f>
        <v>0</v>
      </c>
      <c r="J40" s="86" t="e">
        <f>(I40/$I$91)</f>
        <v>#DIV/0!</v>
      </c>
    </row>
    <row r="41" spans="1:10" ht="17.25">
      <c r="A41" s="79" t="s">
        <v>88</v>
      </c>
      <c r="B41" s="99"/>
      <c r="C41" s="99"/>
      <c r="D41" s="100" t="s">
        <v>139</v>
      </c>
      <c r="E41" s="100"/>
      <c r="F41" s="100"/>
      <c r="G41" s="100"/>
      <c r="H41" s="100"/>
      <c r="I41" s="100"/>
      <c r="J41" s="100"/>
    </row>
    <row r="42" spans="1:10" ht="51.75">
      <c r="A42" s="80" t="s">
        <v>91</v>
      </c>
      <c r="B42" s="87" t="s">
        <v>80</v>
      </c>
      <c r="C42" s="87">
        <v>92263</v>
      </c>
      <c r="D42" s="88" t="s">
        <v>159</v>
      </c>
      <c r="E42" s="89" t="s">
        <v>82</v>
      </c>
      <c r="F42" s="90">
        <v>47.3</v>
      </c>
      <c r="G42" s="191"/>
      <c r="H42" s="83">
        <f t="shared" ref="H42:H44" si="7">TRUNC((G42*(1+$I$4)),2)</f>
        <v>0</v>
      </c>
      <c r="I42" s="83">
        <f t="shared" ref="I42:I44" si="8">ROUND((F42*H42),2)</f>
        <v>0</v>
      </c>
      <c r="J42" s="84" t="e">
        <f>(I42/$I$91)</f>
        <v>#DIV/0!</v>
      </c>
    </row>
    <row r="43" spans="1:10" ht="69">
      <c r="A43" s="80" t="s">
        <v>92</v>
      </c>
      <c r="B43" s="87" t="s">
        <v>80</v>
      </c>
      <c r="C43" s="87">
        <v>92415</v>
      </c>
      <c r="D43" s="88" t="s">
        <v>160</v>
      </c>
      <c r="E43" s="89" t="s">
        <v>82</v>
      </c>
      <c r="F43" s="90">
        <v>47.3</v>
      </c>
      <c r="G43" s="191"/>
      <c r="H43" s="83">
        <f t="shared" si="7"/>
        <v>0</v>
      </c>
      <c r="I43" s="83">
        <f t="shared" si="8"/>
        <v>0</v>
      </c>
      <c r="J43" s="84" t="e">
        <f>(I43/$I$91)</f>
        <v>#DIV/0!</v>
      </c>
    </row>
    <row r="44" spans="1:10" ht="34.5">
      <c r="A44" s="80" t="s">
        <v>181</v>
      </c>
      <c r="B44" s="87" t="s">
        <v>80</v>
      </c>
      <c r="C44" s="87">
        <v>103669</v>
      </c>
      <c r="D44" s="88" t="s">
        <v>166</v>
      </c>
      <c r="E44" s="89" t="s">
        <v>81</v>
      </c>
      <c r="F44" s="90">
        <v>5.59</v>
      </c>
      <c r="G44" s="191"/>
      <c r="H44" s="83">
        <f t="shared" si="7"/>
        <v>0</v>
      </c>
      <c r="I44" s="83">
        <f t="shared" si="8"/>
        <v>0</v>
      </c>
      <c r="J44" s="84" t="e">
        <f>(I44/$I$91)</f>
        <v>#DIV/0!</v>
      </c>
    </row>
    <row r="45" spans="1:10" ht="15">
      <c r="A45" s="98" t="s">
        <v>93</v>
      </c>
      <c r="B45" s="98"/>
      <c r="C45" s="98"/>
      <c r="D45" s="98"/>
      <c r="E45" s="98"/>
      <c r="F45" s="98"/>
      <c r="G45" s="98"/>
      <c r="H45" s="98"/>
      <c r="I45" s="85">
        <f>SUM(I42:I44)</f>
        <v>0</v>
      </c>
      <c r="J45" s="86" t="e">
        <f>(I45/$I$91)</f>
        <v>#DIV/0!</v>
      </c>
    </row>
    <row r="46" spans="1:10" ht="17.25">
      <c r="A46" s="79" t="s">
        <v>122</v>
      </c>
      <c r="B46" s="99"/>
      <c r="C46" s="99"/>
      <c r="D46" s="100" t="s">
        <v>140</v>
      </c>
      <c r="E46" s="100"/>
      <c r="F46" s="100"/>
      <c r="G46" s="100"/>
      <c r="H46" s="100"/>
      <c r="I46" s="100"/>
      <c r="J46" s="100"/>
    </row>
    <row r="47" spans="1:10" ht="69">
      <c r="A47" s="80" t="s">
        <v>123</v>
      </c>
      <c r="B47" s="87" t="s">
        <v>55</v>
      </c>
      <c r="C47" s="87" t="s">
        <v>42</v>
      </c>
      <c r="D47" s="88" t="s">
        <v>199</v>
      </c>
      <c r="E47" s="89" t="s">
        <v>84</v>
      </c>
      <c r="F47" s="90">
        <v>1505.74</v>
      </c>
      <c r="G47" s="191"/>
      <c r="H47" s="83">
        <f t="shared" ref="H47:H54" si="9">TRUNC((G47*(1+$I$4)),2)</f>
        <v>0</v>
      </c>
      <c r="I47" s="83">
        <f t="shared" ref="I47:I54" si="10">ROUND((F47*H47),2)</f>
        <v>0</v>
      </c>
      <c r="J47" s="84" t="e">
        <f t="shared" ref="J47:J55" si="11">(I47/$I$91)</f>
        <v>#DIV/0!</v>
      </c>
    </row>
    <row r="48" spans="1:10" ht="69">
      <c r="A48" s="80" t="s">
        <v>124</v>
      </c>
      <c r="B48" s="87" t="s">
        <v>55</v>
      </c>
      <c r="C48" s="87" t="s">
        <v>99</v>
      </c>
      <c r="D48" s="88" t="s">
        <v>212</v>
      </c>
      <c r="E48" s="89" t="s">
        <v>84</v>
      </c>
      <c r="F48" s="90">
        <v>217.11</v>
      </c>
      <c r="G48" s="191"/>
      <c r="H48" s="83">
        <f t="shared" si="9"/>
        <v>0</v>
      </c>
      <c r="I48" s="83">
        <f t="shared" si="10"/>
        <v>0</v>
      </c>
      <c r="J48" s="84" t="e">
        <f t="shared" si="11"/>
        <v>#DIV/0!</v>
      </c>
    </row>
    <row r="49" spans="1:10" ht="51.75">
      <c r="A49" s="80" t="s">
        <v>125</v>
      </c>
      <c r="B49" s="87" t="s">
        <v>55</v>
      </c>
      <c r="C49" s="87" t="s">
        <v>104</v>
      </c>
      <c r="D49" s="88" t="s">
        <v>217</v>
      </c>
      <c r="E49" s="89" t="s">
        <v>84</v>
      </c>
      <c r="F49" s="90">
        <v>844.16</v>
      </c>
      <c r="G49" s="191"/>
      <c r="H49" s="83">
        <f t="shared" si="9"/>
        <v>0</v>
      </c>
      <c r="I49" s="83">
        <f t="shared" si="10"/>
        <v>0</v>
      </c>
      <c r="J49" s="84" t="e">
        <f t="shared" si="11"/>
        <v>#DIV/0!</v>
      </c>
    </row>
    <row r="50" spans="1:10" ht="69">
      <c r="A50" s="80" t="s">
        <v>56</v>
      </c>
      <c r="B50" s="87" t="s">
        <v>80</v>
      </c>
      <c r="C50" s="87">
        <v>104314</v>
      </c>
      <c r="D50" s="88" t="s">
        <v>161</v>
      </c>
      <c r="E50" s="89" t="s">
        <v>84</v>
      </c>
      <c r="F50" s="90">
        <v>1977.17</v>
      </c>
      <c r="G50" s="191"/>
      <c r="H50" s="83">
        <f t="shared" si="9"/>
        <v>0</v>
      </c>
      <c r="I50" s="83">
        <f t="shared" si="10"/>
        <v>0</v>
      </c>
      <c r="J50" s="84" t="e">
        <f t="shared" si="11"/>
        <v>#DIV/0!</v>
      </c>
    </row>
    <row r="51" spans="1:10" ht="34.5">
      <c r="A51" s="80" t="s">
        <v>135</v>
      </c>
      <c r="B51" s="87" t="s">
        <v>80</v>
      </c>
      <c r="C51" s="87">
        <v>100717</v>
      </c>
      <c r="D51" s="88" t="s">
        <v>162</v>
      </c>
      <c r="E51" s="89" t="s">
        <v>82</v>
      </c>
      <c r="F51" s="90">
        <v>263.60000000000002</v>
      </c>
      <c r="G51" s="191"/>
      <c r="H51" s="83">
        <f t="shared" si="9"/>
        <v>0</v>
      </c>
      <c r="I51" s="83">
        <f t="shared" si="10"/>
        <v>0</v>
      </c>
      <c r="J51" s="84" t="e">
        <f t="shared" si="11"/>
        <v>#DIV/0!</v>
      </c>
    </row>
    <row r="52" spans="1:10" ht="51.75">
      <c r="A52" s="80" t="s">
        <v>182</v>
      </c>
      <c r="B52" s="87" t="s">
        <v>80</v>
      </c>
      <c r="C52" s="87">
        <v>100721</v>
      </c>
      <c r="D52" s="88" t="s">
        <v>163</v>
      </c>
      <c r="E52" s="89" t="s">
        <v>82</v>
      </c>
      <c r="F52" s="90">
        <v>263.60000000000002</v>
      </c>
      <c r="G52" s="191"/>
      <c r="H52" s="83">
        <f t="shared" si="9"/>
        <v>0</v>
      </c>
      <c r="I52" s="83">
        <f t="shared" si="10"/>
        <v>0</v>
      </c>
      <c r="J52" s="84" t="e">
        <f t="shared" si="11"/>
        <v>#DIV/0!</v>
      </c>
    </row>
    <row r="53" spans="1:10" ht="51.75">
      <c r="A53" s="80" t="s">
        <v>183</v>
      </c>
      <c r="B53" s="87" t="s">
        <v>80</v>
      </c>
      <c r="C53" s="87">
        <v>100745</v>
      </c>
      <c r="D53" s="88" t="s">
        <v>164</v>
      </c>
      <c r="E53" s="89" t="s">
        <v>82</v>
      </c>
      <c r="F53" s="90">
        <v>263.60000000000002</v>
      </c>
      <c r="G53" s="191"/>
      <c r="H53" s="83">
        <f t="shared" si="9"/>
        <v>0</v>
      </c>
      <c r="I53" s="83">
        <f t="shared" si="10"/>
        <v>0</v>
      </c>
      <c r="J53" s="84" t="e">
        <f t="shared" si="11"/>
        <v>#DIV/0!</v>
      </c>
    </row>
    <row r="54" spans="1:10" ht="34.5">
      <c r="A54" s="80" t="s">
        <v>184</v>
      </c>
      <c r="B54" s="87" t="s">
        <v>80</v>
      </c>
      <c r="C54" s="87">
        <v>94213</v>
      </c>
      <c r="D54" s="88" t="s">
        <v>165</v>
      </c>
      <c r="E54" s="89" t="s">
        <v>82</v>
      </c>
      <c r="F54" s="90">
        <v>416.37</v>
      </c>
      <c r="G54" s="191"/>
      <c r="H54" s="83">
        <f t="shared" si="9"/>
        <v>0</v>
      </c>
      <c r="I54" s="83">
        <f t="shared" si="10"/>
        <v>0</v>
      </c>
      <c r="J54" s="84" t="e">
        <f t="shared" si="11"/>
        <v>#DIV/0!</v>
      </c>
    </row>
    <row r="55" spans="1:10" ht="15">
      <c r="A55" s="98" t="s">
        <v>89</v>
      </c>
      <c r="B55" s="98"/>
      <c r="C55" s="98"/>
      <c r="D55" s="98"/>
      <c r="E55" s="98"/>
      <c r="F55" s="98"/>
      <c r="G55" s="98"/>
      <c r="H55" s="98"/>
      <c r="I55" s="85">
        <f>SUM(I47:I54)</f>
        <v>0</v>
      </c>
      <c r="J55" s="86" t="e">
        <f t="shared" si="11"/>
        <v>#DIV/0!</v>
      </c>
    </row>
    <row r="56" spans="1:10" ht="17.25">
      <c r="A56" s="79" t="s">
        <v>126</v>
      </c>
      <c r="B56" s="99"/>
      <c r="C56" s="99"/>
      <c r="D56" s="100" t="s">
        <v>232</v>
      </c>
      <c r="E56" s="100"/>
      <c r="F56" s="100"/>
      <c r="G56" s="100"/>
      <c r="H56" s="100"/>
      <c r="I56" s="100"/>
      <c r="J56" s="100"/>
    </row>
    <row r="57" spans="1:10" ht="51.75">
      <c r="A57" s="80" t="s">
        <v>127</v>
      </c>
      <c r="B57" s="87" t="s">
        <v>80</v>
      </c>
      <c r="C57" s="87">
        <v>94227</v>
      </c>
      <c r="D57" s="88" t="s">
        <v>234</v>
      </c>
      <c r="E57" s="89" t="s">
        <v>83</v>
      </c>
      <c r="F57" s="90">
        <v>67.739999999999995</v>
      </c>
      <c r="G57" s="191"/>
      <c r="H57" s="83">
        <f t="shared" ref="H57:H63" si="12">TRUNC((G57*(1+$I$4)),2)</f>
        <v>0</v>
      </c>
      <c r="I57" s="83">
        <f t="shared" ref="I57:I63" si="13">ROUND((F57*H57),2)</f>
        <v>0</v>
      </c>
      <c r="J57" s="84" t="e">
        <f t="shared" ref="J57:J64" si="14">(I57/$I$91)</f>
        <v>#DIV/0!</v>
      </c>
    </row>
    <row r="58" spans="1:10" ht="34.5">
      <c r="A58" s="80" t="s">
        <v>128</v>
      </c>
      <c r="B58" s="87" t="s">
        <v>80</v>
      </c>
      <c r="C58" s="87">
        <v>100326</v>
      </c>
      <c r="D58" s="88" t="s">
        <v>235</v>
      </c>
      <c r="E58" s="89" t="s">
        <v>83</v>
      </c>
      <c r="F58" s="90">
        <v>22</v>
      </c>
      <c r="G58" s="191"/>
      <c r="H58" s="83">
        <f t="shared" si="12"/>
        <v>0</v>
      </c>
      <c r="I58" s="83">
        <f t="shared" si="13"/>
        <v>0</v>
      </c>
      <c r="J58" s="84" t="e">
        <f t="shared" si="14"/>
        <v>#DIV/0!</v>
      </c>
    </row>
    <row r="59" spans="1:10" ht="51.75">
      <c r="A59" s="80" t="s">
        <v>129</v>
      </c>
      <c r="B59" s="87" t="s">
        <v>80</v>
      </c>
      <c r="C59" s="87">
        <v>89578</v>
      </c>
      <c r="D59" s="88" t="s">
        <v>236</v>
      </c>
      <c r="E59" s="89" t="s">
        <v>83</v>
      </c>
      <c r="F59" s="90">
        <v>35.1</v>
      </c>
      <c r="G59" s="191"/>
      <c r="H59" s="83">
        <f t="shared" si="12"/>
        <v>0</v>
      </c>
      <c r="I59" s="83">
        <f t="shared" si="13"/>
        <v>0</v>
      </c>
      <c r="J59" s="84" t="e">
        <f t="shared" si="14"/>
        <v>#DIV/0!</v>
      </c>
    </row>
    <row r="60" spans="1:10" ht="34.5">
      <c r="A60" s="80" t="s">
        <v>130</v>
      </c>
      <c r="B60" s="87" t="s">
        <v>80</v>
      </c>
      <c r="C60" s="87">
        <v>89578</v>
      </c>
      <c r="D60" s="88" t="s">
        <v>237</v>
      </c>
      <c r="E60" s="89" t="s">
        <v>83</v>
      </c>
      <c r="F60" s="90">
        <v>35</v>
      </c>
      <c r="G60" s="191"/>
      <c r="H60" s="83">
        <f t="shared" si="12"/>
        <v>0</v>
      </c>
      <c r="I60" s="83">
        <f t="shared" si="13"/>
        <v>0</v>
      </c>
      <c r="J60" s="84" t="e">
        <f t="shared" si="14"/>
        <v>#DIV/0!</v>
      </c>
    </row>
    <row r="61" spans="1:10" ht="69">
      <c r="A61" s="80" t="s">
        <v>131</v>
      </c>
      <c r="B61" s="87" t="s">
        <v>80</v>
      </c>
      <c r="C61" s="87">
        <v>104355</v>
      </c>
      <c r="D61" s="88" t="s">
        <v>241</v>
      </c>
      <c r="E61" s="89" t="s">
        <v>87</v>
      </c>
      <c r="F61" s="90">
        <v>1</v>
      </c>
      <c r="G61" s="191"/>
      <c r="H61" s="83">
        <f t="shared" si="12"/>
        <v>0</v>
      </c>
      <c r="I61" s="83">
        <f t="shared" si="13"/>
        <v>0</v>
      </c>
      <c r="J61" s="84" t="e">
        <f t="shared" si="14"/>
        <v>#DIV/0!</v>
      </c>
    </row>
    <row r="62" spans="1:10" ht="34.5">
      <c r="A62" s="80" t="s">
        <v>132</v>
      </c>
      <c r="B62" s="87" t="s">
        <v>80</v>
      </c>
      <c r="C62" s="87">
        <v>89580</v>
      </c>
      <c r="D62" s="88" t="s">
        <v>238</v>
      </c>
      <c r="E62" s="89" t="s">
        <v>83</v>
      </c>
      <c r="F62" s="90">
        <v>12</v>
      </c>
      <c r="G62" s="191"/>
      <c r="H62" s="83">
        <f t="shared" si="12"/>
        <v>0</v>
      </c>
      <c r="I62" s="83">
        <f t="shared" si="13"/>
        <v>0</v>
      </c>
      <c r="J62" s="84" t="e">
        <f t="shared" si="14"/>
        <v>#DIV/0!</v>
      </c>
    </row>
    <row r="63" spans="1:10" ht="34.5">
      <c r="A63" s="80" t="s">
        <v>133</v>
      </c>
      <c r="B63" s="87" t="s">
        <v>80</v>
      </c>
      <c r="C63" s="87">
        <v>97897</v>
      </c>
      <c r="D63" s="88" t="s">
        <v>239</v>
      </c>
      <c r="E63" s="89" t="s">
        <v>87</v>
      </c>
      <c r="F63" s="90">
        <v>4</v>
      </c>
      <c r="G63" s="191"/>
      <c r="H63" s="83">
        <f t="shared" si="12"/>
        <v>0</v>
      </c>
      <c r="I63" s="83">
        <f t="shared" si="13"/>
        <v>0</v>
      </c>
      <c r="J63" s="84" t="e">
        <f t="shared" si="14"/>
        <v>#DIV/0!</v>
      </c>
    </row>
    <row r="64" spans="1:10" ht="15">
      <c r="A64" s="98" t="s">
        <v>134</v>
      </c>
      <c r="B64" s="98"/>
      <c r="C64" s="98"/>
      <c r="D64" s="98"/>
      <c r="E64" s="98"/>
      <c r="F64" s="98"/>
      <c r="G64" s="98"/>
      <c r="H64" s="98"/>
      <c r="I64" s="85">
        <f>SUM(I57:I63)</f>
        <v>0</v>
      </c>
      <c r="J64" s="86" t="e">
        <f t="shared" si="14"/>
        <v>#DIV/0!</v>
      </c>
    </row>
    <row r="65" spans="1:10" ht="17.25">
      <c r="A65" s="79" t="s">
        <v>246</v>
      </c>
      <c r="B65" s="99"/>
      <c r="C65" s="99"/>
      <c r="D65" s="100" t="s">
        <v>233</v>
      </c>
      <c r="E65" s="100"/>
      <c r="F65" s="100"/>
      <c r="G65" s="100"/>
      <c r="H65" s="100"/>
      <c r="I65" s="100"/>
      <c r="J65" s="100"/>
    </row>
    <row r="66" spans="1:10" ht="51.75">
      <c r="A66" s="80" t="s">
        <v>247</v>
      </c>
      <c r="B66" s="87" t="s">
        <v>80</v>
      </c>
      <c r="C66" s="87">
        <v>101166</v>
      </c>
      <c r="D66" s="88" t="s">
        <v>240</v>
      </c>
      <c r="E66" s="89" t="s">
        <v>81</v>
      </c>
      <c r="F66" s="90">
        <v>6.76</v>
      </c>
      <c r="G66" s="191"/>
      <c r="H66" s="83">
        <f t="shared" ref="H66:H71" si="15">TRUNC((G66*(1+$I$4)),2)</f>
        <v>0</v>
      </c>
      <c r="I66" s="83">
        <f t="shared" ref="I66:I71" si="16">ROUND((F66*H66),2)</f>
        <v>0</v>
      </c>
      <c r="J66" s="84" t="e">
        <f t="shared" ref="J66:J72" si="17">(I66/$I$91)</f>
        <v>#DIV/0!</v>
      </c>
    </row>
    <row r="67" spans="1:10" ht="51.75">
      <c r="A67" s="80" t="s">
        <v>248</v>
      </c>
      <c r="B67" s="87" t="s">
        <v>80</v>
      </c>
      <c r="C67" s="87">
        <v>101173</v>
      </c>
      <c r="D67" s="88" t="s">
        <v>268</v>
      </c>
      <c r="E67" s="89" t="s">
        <v>83</v>
      </c>
      <c r="F67" s="90">
        <v>24</v>
      </c>
      <c r="G67" s="191"/>
      <c r="H67" s="83">
        <f t="shared" si="15"/>
        <v>0</v>
      </c>
      <c r="I67" s="83">
        <f t="shared" si="16"/>
        <v>0</v>
      </c>
      <c r="J67" s="84" t="e">
        <f t="shared" si="17"/>
        <v>#DIV/0!</v>
      </c>
    </row>
    <row r="68" spans="1:10" ht="34.5">
      <c r="A68" s="80" t="s">
        <v>249</v>
      </c>
      <c r="B68" s="87" t="s">
        <v>80</v>
      </c>
      <c r="C68" s="87">
        <v>94319</v>
      </c>
      <c r="D68" s="88" t="s">
        <v>242</v>
      </c>
      <c r="E68" s="89" t="s">
        <v>81</v>
      </c>
      <c r="F68" s="90">
        <v>42.33</v>
      </c>
      <c r="G68" s="191"/>
      <c r="H68" s="83">
        <f t="shared" si="15"/>
        <v>0</v>
      </c>
      <c r="I68" s="83">
        <f t="shared" si="16"/>
        <v>0</v>
      </c>
      <c r="J68" s="84" t="e">
        <f t="shared" si="17"/>
        <v>#DIV/0!</v>
      </c>
    </row>
    <row r="69" spans="1:10" ht="51.75">
      <c r="A69" s="80" t="s">
        <v>250</v>
      </c>
      <c r="B69" s="87" t="s">
        <v>80</v>
      </c>
      <c r="C69" s="87">
        <v>105033</v>
      </c>
      <c r="D69" s="88" t="s">
        <v>269</v>
      </c>
      <c r="E69" s="89" t="s">
        <v>83</v>
      </c>
      <c r="F69" s="90">
        <v>46.8</v>
      </c>
      <c r="G69" s="191"/>
      <c r="H69" s="83">
        <f t="shared" si="15"/>
        <v>0</v>
      </c>
      <c r="I69" s="83">
        <f t="shared" si="16"/>
        <v>0</v>
      </c>
      <c r="J69" s="84" t="e">
        <f t="shared" si="17"/>
        <v>#DIV/0!</v>
      </c>
    </row>
    <row r="70" spans="1:10" ht="34.5">
      <c r="A70" s="80" t="s">
        <v>270</v>
      </c>
      <c r="B70" s="87" t="s">
        <v>80</v>
      </c>
      <c r="C70" s="87">
        <v>96624</v>
      </c>
      <c r="D70" s="88" t="s">
        <v>245</v>
      </c>
      <c r="E70" s="89" t="s">
        <v>81</v>
      </c>
      <c r="F70" s="90">
        <v>4.79</v>
      </c>
      <c r="G70" s="191"/>
      <c r="H70" s="83">
        <f t="shared" si="15"/>
        <v>0</v>
      </c>
      <c r="I70" s="83">
        <f t="shared" si="16"/>
        <v>0</v>
      </c>
      <c r="J70" s="84" t="e">
        <f t="shared" si="17"/>
        <v>#DIV/0!</v>
      </c>
    </row>
    <row r="71" spans="1:10" ht="51.75">
      <c r="A71" s="80" t="s">
        <v>271</v>
      </c>
      <c r="B71" s="87" t="s">
        <v>80</v>
      </c>
      <c r="C71" s="87">
        <v>95001</v>
      </c>
      <c r="D71" s="88" t="s">
        <v>243</v>
      </c>
      <c r="E71" s="89" t="s">
        <v>82</v>
      </c>
      <c r="F71" s="90">
        <v>47.9</v>
      </c>
      <c r="G71" s="191"/>
      <c r="H71" s="83">
        <f t="shared" si="15"/>
        <v>0</v>
      </c>
      <c r="I71" s="83">
        <f t="shared" si="16"/>
        <v>0</v>
      </c>
      <c r="J71" s="84" t="e">
        <f t="shared" si="17"/>
        <v>#DIV/0!</v>
      </c>
    </row>
    <row r="72" spans="1:10" ht="15">
      <c r="A72" s="98" t="s">
        <v>244</v>
      </c>
      <c r="B72" s="98"/>
      <c r="C72" s="98"/>
      <c r="D72" s="98"/>
      <c r="E72" s="98"/>
      <c r="F72" s="98"/>
      <c r="G72" s="98"/>
      <c r="H72" s="98"/>
      <c r="I72" s="85">
        <f>SUM(I66:I71)</f>
        <v>0</v>
      </c>
      <c r="J72" s="86" t="e">
        <f t="shared" si="17"/>
        <v>#DIV/0!</v>
      </c>
    </row>
    <row r="73" spans="1:10" ht="17.25">
      <c r="A73" s="79" t="s">
        <v>251</v>
      </c>
      <c r="B73" s="99"/>
      <c r="C73" s="99"/>
      <c r="D73" s="100" t="s">
        <v>141</v>
      </c>
      <c r="E73" s="100"/>
      <c r="F73" s="100"/>
      <c r="G73" s="100"/>
      <c r="H73" s="100"/>
      <c r="I73" s="100"/>
      <c r="J73" s="100"/>
    </row>
    <row r="74" spans="1:10" ht="51.75">
      <c r="A74" s="80" t="s">
        <v>252</v>
      </c>
      <c r="B74" s="87" t="s">
        <v>6</v>
      </c>
      <c r="C74" s="87" t="s">
        <v>142</v>
      </c>
      <c r="D74" s="88" t="s">
        <v>185</v>
      </c>
      <c r="E74" s="89" t="s">
        <v>87</v>
      </c>
      <c r="F74" s="90">
        <v>150</v>
      </c>
      <c r="G74" s="191"/>
      <c r="H74" s="83">
        <f t="shared" ref="H74:H89" si="18">TRUNC((G74*(1+$I$4)),2)</f>
        <v>0</v>
      </c>
      <c r="I74" s="83">
        <f t="shared" ref="I74:I89" si="19">ROUND((F74*H74),2)</f>
        <v>0</v>
      </c>
      <c r="J74" s="84" t="e">
        <f t="shared" ref="J74:J90" si="20">(I74/$I$91)</f>
        <v>#DIV/0!</v>
      </c>
    </row>
    <row r="75" spans="1:10" ht="34.5">
      <c r="A75" s="80" t="s">
        <v>253</v>
      </c>
      <c r="B75" s="87" t="s">
        <v>86</v>
      </c>
      <c r="C75" s="87">
        <v>1577</v>
      </c>
      <c r="D75" s="88" t="s">
        <v>189</v>
      </c>
      <c r="E75" s="89" t="s">
        <v>87</v>
      </c>
      <c r="F75" s="90">
        <v>150</v>
      </c>
      <c r="G75" s="191"/>
      <c r="H75" s="83">
        <f t="shared" si="18"/>
        <v>0</v>
      </c>
      <c r="I75" s="83">
        <f t="shared" si="19"/>
        <v>0</v>
      </c>
      <c r="J75" s="84" t="e">
        <f t="shared" si="20"/>
        <v>#DIV/0!</v>
      </c>
    </row>
    <row r="76" spans="1:10" ht="34.5">
      <c r="A76" s="80" t="s">
        <v>254</v>
      </c>
      <c r="B76" s="87" t="s">
        <v>6</v>
      </c>
      <c r="C76" s="87" t="s">
        <v>143</v>
      </c>
      <c r="D76" s="88" t="s">
        <v>186</v>
      </c>
      <c r="E76" s="89" t="s">
        <v>87</v>
      </c>
      <c r="F76" s="90">
        <v>150</v>
      </c>
      <c r="G76" s="191"/>
      <c r="H76" s="83">
        <f t="shared" si="18"/>
        <v>0</v>
      </c>
      <c r="I76" s="83">
        <f t="shared" si="19"/>
        <v>0</v>
      </c>
      <c r="J76" s="84" t="e">
        <f t="shared" si="20"/>
        <v>#DIV/0!</v>
      </c>
    </row>
    <row r="77" spans="1:10" ht="51.75">
      <c r="A77" s="80" t="s">
        <v>255</v>
      </c>
      <c r="B77" s="87" t="s">
        <v>6</v>
      </c>
      <c r="C77" s="87" t="s">
        <v>144</v>
      </c>
      <c r="D77" s="88" t="s">
        <v>187</v>
      </c>
      <c r="E77" s="89" t="s">
        <v>87</v>
      </c>
      <c r="F77" s="90">
        <v>150</v>
      </c>
      <c r="G77" s="191"/>
      <c r="H77" s="83">
        <f t="shared" si="18"/>
        <v>0</v>
      </c>
      <c r="I77" s="83">
        <f t="shared" si="19"/>
        <v>0</v>
      </c>
      <c r="J77" s="84" t="e">
        <f t="shared" si="20"/>
        <v>#DIV/0!</v>
      </c>
    </row>
    <row r="78" spans="1:10" ht="34.5">
      <c r="A78" s="80" t="s">
        <v>256</v>
      </c>
      <c r="B78" s="87" t="s">
        <v>86</v>
      </c>
      <c r="C78" s="87">
        <v>142</v>
      </c>
      <c r="D78" s="88" t="s">
        <v>220</v>
      </c>
      <c r="E78" s="89" t="s">
        <v>87</v>
      </c>
      <c r="F78" s="90">
        <v>4</v>
      </c>
      <c r="G78" s="191"/>
      <c r="H78" s="83">
        <f t="shared" si="18"/>
        <v>0</v>
      </c>
      <c r="I78" s="83">
        <f t="shared" si="19"/>
        <v>0</v>
      </c>
      <c r="J78" s="84" t="e">
        <f t="shared" si="20"/>
        <v>#DIV/0!</v>
      </c>
    </row>
    <row r="79" spans="1:10" ht="34.5">
      <c r="A79" s="80" t="s">
        <v>257</v>
      </c>
      <c r="B79" s="87" t="s">
        <v>80</v>
      </c>
      <c r="C79" s="87">
        <v>95728</v>
      </c>
      <c r="D79" s="88" t="s">
        <v>190</v>
      </c>
      <c r="E79" s="89" t="s">
        <v>83</v>
      </c>
      <c r="F79" s="90">
        <v>12</v>
      </c>
      <c r="G79" s="191"/>
      <c r="H79" s="83">
        <f t="shared" si="18"/>
        <v>0</v>
      </c>
      <c r="I79" s="83">
        <f t="shared" si="19"/>
        <v>0</v>
      </c>
      <c r="J79" s="84" t="e">
        <f t="shared" si="20"/>
        <v>#DIV/0!</v>
      </c>
    </row>
    <row r="80" spans="1:10" ht="34.5">
      <c r="A80" s="80" t="s">
        <v>258</v>
      </c>
      <c r="B80" s="87" t="s">
        <v>86</v>
      </c>
      <c r="C80" s="87">
        <v>4777</v>
      </c>
      <c r="D80" s="88" t="s">
        <v>191</v>
      </c>
      <c r="E80" s="89" t="s">
        <v>84</v>
      </c>
      <c r="F80" s="90">
        <v>334.08</v>
      </c>
      <c r="G80" s="191"/>
      <c r="H80" s="83">
        <f t="shared" si="18"/>
        <v>0</v>
      </c>
      <c r="I80" s="83">
        <f t="shared" si="19"/>
        <v>0</v>
      </c>
      <c r="J80" s="84" t="e">
        <f t="shared" si="20"/>
        <v>#DIV/0!</v>
      </c>
    </row>
    <row r="81" spans="1:10" ht="34.5">
      <c r="A81" s="80" t="s">
        <v>259</v>
      </c>
      <c r="B81" s="87" t="s">
        <v>86</v>
      </c>
      <c r="C81" s="87">
        <v>426</v>
      </c>
      <c r="D81" s="88" t="s">
        <v>192</v>
      </c>
      <c r="E81" s="89" t="s">
        <v>87</v>
      </c>
      <c r="F81" s="90">
        <v>16</v>
      </c>
      <c r="G81" s="191"/>
      <c r="H81" s="83">
        <f t="shared" si="18"/>
        <v>0</v>
      </c>
      <c r="I81" s="83">
        <f t="shared" si="19"/>
        <v>0</v>
      </c>
      <c r="J81" s="84" t="e">
        <f t="shared" si="20"/>
        <v>#DIV/0!</v>
      </c>
    </row>
    <row r="82" spans="1:10" ht="34.5">
      <c r="A82" s="80" t="s">
        <v>260</v>
      </c>
      <c r="B82" s="87" t="s">
        <v>86</v>
      </c>
      <c r="C82" s="87">
        <v>1563</v>
      </c>
      <c r="D82" s="88" t="s">
        <v>193</v>
      </c>
      <c r="E82" s="89" t="s">
        <v>87</v>
      </c>
      <c r="F82" s="90">
        <v>4</v>
      </c>
      <c r="G82" s="191"/>
      <c r="H82" s="83">
        <f t="shared" si="18"/>
        <v>0</v>
      </c>
      <c r="I82" s="83">
        <f t="shared" si="19"/>
        <v>0</v>
      </c>
      <c r="J82" s="84" t="e">
        <f t="shared" si="20"/>
        <v>#DIV/0!</v>
      </c>
    </row>
    <row r="83" spans="1:10" ht="34.5">
      <c r="A83" s="80" t="s">
        <v>261</v>
      </c>
      <c r="B83" s="87" t="s">
        <v>86</v>
      </c>
      <c r="C83" s="87">
        <v>1562</v>
      </c>
      <c r="D83" s="88" t="s">
        <v>194</v>
      </c>
      <c r="E83" s="89" t="s">
        <v>87</v>
      </c>
      <c r="F83" s="90">
        <v>15</v>
      </c>
      <c r="G83" s="191"/>
      <c r="H83" s="83">
        <f t="shared" si="18"/>
        <v>0</v>
      </c>
      <c r="I83" s="83">
        <f t="shared" si="19"/>
        <v>0</v>
      </c>
      <c r="J83" s="84" t="e">
        <f t="shared" si="20"/>
        <v>#DIV/0!</v>
      </c>
    </row>
    <row r="84" spans="1:10" ht="34.5">
      <c r="A84" s="80" t="s">
        <v>262</v>
      </c>
      <c r="B84" s="87" t="s">
        <v>80</v>
      </c>
      <c r="C84" s="87">
        <v>96985</v>
      </c>
      <c r="D84" s="88" t="s">
        <v>195</v>
      </c>
      <c r="E84" s="89" t="s">
        <v>87</v>
      </c>
      <c r="F84" s="90">
        <v>4</v>
      </c>
      <c r="G84" s="191"/>
      <c r="H84" s="83">
        <f t="shared" si="18"/>
        <v>0</v>
      </c>
      <c r="I84" s="83">
        <f t="shared" si="19"/>
        <v>0</v>
      </c>
      <c r="J84" s="84" t="e">
        <f t="shared" si="20"/>
        <v>#DIV/0!</v>
      </c>
    </row>
    <row r="85" spans="1:10" ht="34.5">
      <c r="A85" s="80" t="s">
        <v>263</v>
      </c>
      <c r="B85" s="87" t="s">
        <v>80</v>
      </c>
      <c r="C85" s="87">
        <v>96973</v>
      </c>
      <c r="D85" s="88" t="s">
        <v>196</v>
      </c>
      <c r="E85" s="89" t="s">
        <v>83</v>
      </c>
      <c r="F85" s="90">
        <v>250</v>
      </c>
      <c r="G85" s="191"/>
      <c r="H85" s="83">
        <f t="shared" si="18"/>
        <v>0</v>
      </c>
      <c r="I85" s="83">
        <f t="shared" si="19"/>
        <v>0</v>
      </c>
      <c r="J85" s="84" t="e">
        <f t="shared" si="20"/>
        <v>#DIV/0!</v>
      </c>
    </row>
    <row r="86" spans="1:10" ht="34.5">
      <c r="A86" s="80" t="s">
        <v>264</v>
      </c>
      <c r="B86" s="87" t="s">
        <v>80</v>
      </c>
      <c r="C86" s="87">
        <v>96974</v>
      </c>
      <c r="D86" s="88" t="s">
        <v>197</v>
      </c>
      <c r="E86" s="89" t="s">
        <v>83</v>
      </c>
      <c r="F86" s="90">
        <v>100</v>
      </c>
      <c r="G86" s="191"/>
      <c r="H86" s="83">
        <f t="shared" si="18"/>
        <v>0</v>
      </c>
      <c r="I86" s="83">
        <f t="shared" si="19"/>
        <v>0</v>
      </c>
      <c r="J86" s="84" t="e">
        <f t="shared" si="20"/>
        <v>#DIV/0!</v>
      </c>
    </row>
    <row r="87" spans="1:10" ht="34.5">
      <c r="A87" s="80" t="s">
        <v>265</v>
      </c>
      <c r="B87" s="87" t="s">
        <v>80</v>
      </c>
      <c r="C87" s="87">
        <v>98111</v>
      </c>
      <c r="D87" s="88" t="s">
        <v>218</v>
      </c>
      <c r="E87" s="89" t="s">
        <v>87</v>
      </c>
      <c r="F87" s="90">
        <v>8</v>
      </c>
      <c r="G87" s="191"/>
      <c r="H87" s="83">
        <f t="shared" si="18"/>
        <v>0</v>
      </c>
      <c r="I87" s="83">
        <f t="shared" si="19"/>
        <v>0</v>
      </c>
      <c r="J87" s="84" t="e">
        <f t="shared" si="20"/>
        <v>#DIV/0!</v>
      </c>
    </row>
    <row r="88" spans="1:10" ht="34.5">
      <c r="A88" s="80" t="s">
        <v>266</v>
      </c>
      <c r="B88" s="87" t="s">
        <v>6</v>
      </c>
      <c r="C88" s="87" t="s">
        <v>145</v>
      </c>
      <c r="D88" s="88" t="s">
        <v>219</v>
      </c>
      <c r="E88" s="89" t="s">
        <v>82</v>
      </c>
      <c r="F88" s="90">
        <v>0.12</v>
      </c>
      <c r="G88" s="191"/>
      <c r="H88" s="83">
        <f t="shared" si="18"/>
        <v>0</v>
      </c>
      <c r="I88" s="83">
        <f t="shared" si="19"/>
        <v>0</v>
      </c>
      <c r="J88" s="84" t="e">
        <f t="shared" si="20"/>
        <v>#DIV/0!</v>
      </c>
    </row>
    <row r="89" spans="1:10" ht="51.75">
      <c r="A89" s="80" t="s">
        <v>267</v>
      </c>
      <c r="B89" s="87" t="s">
        <v>6</v>
      </c>
      <c r="C89" s="87" t="s">
        <v>146</v>
      </c>
      <c r="D89" s="88" t="s">
        <v>198</v>
      </c>
      <c r="E89" s="89" t="s">
        <v>87</v>
      </c>
      <c r="F89" s="90">
        <v>4</v>
      </c>
      <c r="G89" s="191"/>
      <c r="H89" s="83">
        <f t="shared" si="18"/>
        <v>0</v>
      </c>
      <c r="I89" s="83">
        <f t="shared" si="19"/>
        <v>0</v>
      </c>
      <c r="J89" s="84" t="e">
        <f t="shared" si="20"/>
        <v>#DIV/0!</v>
      </c>
    </row>
    <row r="90" spans="1:10" ht="15">
      <c r="A90" s="98" t="s">
        <v>275</v>
      </c>
      <c r="B90" s="98"/>
      <c r="C90" s="98"/>
      <c r="D90" s="98"/>
      <c r="E90" s="98"/>
      <c r="F90" s="98"/>
      <c r="G90" s="98"/>
      <c r="H90" s="98"/>
      <c r="I90" s="85">
        <f>SUM(I74:I89)</f>
        <v>0</v>
      </c>
      <c r="J90" s="86" t="e">
        <f t="shared" si="20"/>
        <v>#DIV/0!</v>
      </c>
    </row>
    <row r="91" spans="1:10" ht="38.25" customHeight="1">
      <c r="A91" s="116" t="s">
        <v>35</v>
      </c>
      <c r="B91" s="117"/>
      <c r="C91" s="117"/>
      <c r="D91" s="117"/>
      <c r="E91" s="117"/>
      <c r="F91" s="117"/>
      <c r="G91" s="117"/>
      <c r="H91" s="118"/>
      <c r="I91" s="91">
        <f>I90+I55+I45+I40+I37+I13+I72+I64</f>
        <v>0</v>
      </c>
      <c r="J91" s="92" t="e">
        <f>(I91/$I$91)</f>
        <v>#DIV/0!</v>
      </c>
    </row>
  </sheetData>
  <mergeCells count="45">
    <mergeCell ref="A72:H72"/>
    <mergeCell ref="B73:C73"/>
    <mergeCell ref="D73:J73"/>
    <mergeCell ref="A90:H90"/>
    <mergeCell ref="A91:H91"/>
    <mergeCell ref="A55:H55"/>
    <mergeCell ref="B56:C56"/>
    <mergeCell ref="D56:J56"/>
    <mergeCell ref="A64:H64"/>
    <mergeCell ref="B65:C65"/>
    <mergeCell ref="D65:J65"/>
    <mergeCell ref="A40:H40"/>
    <mergeCell ref="B41:C41"/>
    <mergeCell ref="D41:J41"/>
    <mergeCell ref="A45:H45"/>
    <mergeCell ref="B46:C46"/>
    <mergeCell ref="D46:J46"/>
    <mergeCell ref="A13:H13"/>
    <mergeCell ref="B14:C14"/>
    <mergeCell ref="D14:J14"/>
    <mergeCell ref="A37:H37"/>
    <mergeCell ref="B38:C38"/>
    <mergeCell ref="D38:J38"/>
    <mergeCell ref="A8:B8"/>
    <mergeCell ref="C8:D8"/>
    <mergeCell ref="F8:G8"/>
    <mergeCell ref="I8:J8"/>
    <mergeCell ref="B11:C11"/>
    <mergeCell ref="D11:J11"/>
    <mergeCell ref="A6:B6"/>
    <mergeCell ref="C6:D6"/>
    <mergeCell ref="F6:G6"/>
    <mergeCell ref="I6:J6"/>
    <mergeCell ref="A7:B7"/>
    <mergeCell ref="C7:D7"/>
    <mergeCell ref="F7:G7"/>
    <mergeCell ref="I7:J7"/>
    <mergeCell ref="A1:J3"/>
    <mergeCell ref="A4:B4"/>
    <mergeCell ref="F4:G4"/>
    <mergeCell ref="H4:H5"/>
    <mergeCell ref="I4:J5"/>
    <mergeCell ref="A5:B5"/>
    <mergeCell ref="C5:D5"/>
    <mergeCell ref="F5:G5"/>
  </mergeCell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49"/>
  <sheetViews>
    <sheetView zoomScaleNormal="100" workbookViewId="0">
      <selection activeCell="D14" sqref="D14"/>
    </sheetView>
  </sheetViews>
  <sheetFormatPr defaultColWidth="10.625" defaultRowHeight="16.5"/>
  <cols>
    <col min="1" max="1" width="5.375" style="4" customWidth="1"/>
    <col min="2" max="2" width="13.625" style="4" bestFit="1" customWidth="1"/>
    <col min="3" max="3" width="9.125" style="4" customWidth="1"/>
    <col min="4" max="4" width="52.25" style="8" customWidth="1"/>
    <col min="5" max="5" width="9.375" style="4" customWidth="1"/>
    <col min="6" max="6" width="16.125" style="9" customWidth="1"/>
    <col min="7" max="7" width="11.875" style="4" customWidth="1"/>
    <col min="8" max="8" width="12.5" style="4" customWidth="1"/>
    <col min="9" max="9" width="10.125" style="4" customWidth="1"/>
    <col min="10" max="62" width="8.5" style="4" customWidth="1"/>
    <col min="63" max="63" width="9" style="5" customWidth="1"/>
    <col min="64" max="1022" width="10.625" style="5"/>
    <col min="1023" max="1024" width="9" style="5" customWidth="1"/>
  </cols>
  <sheetData>
    <row r="1" spans="1:63" ht="30.75" customHeight="1">
      <c r="A1" s="161" t="s">
        <v>272</v>
      </c>
      <c r="B1" s="161"/>
      <c r="C1" s="161"/>
      <c r="D1" s="161"/>
      <c r="E1" s="161"/>
      <c r="F1" s="161"/>
      <c r="G1" s="161"/>
      <c r="H1" s="161"/>
      <c r="I1" s="161"/>
      <c r="BF1" s="5"/>
      <c r="BG1" s="5"/>
      <c r="BH1" s="5"/>
      <c r="BI1" s="5"/>
      <c r="BJ1" s="5"/>
    </row>
    <row r="2" spans="1:63">
      <c r="A2" s="162" t="s">
        <v>45</v>
      </c>
      <c r="B2" s="162"/>
      <c r="C2" s="140" t="s">
        <v>226</v>
      </c>
      <c r="D2" s="141"/>
      <c r="E2" s="141"/>
      <c r="F2" s="141"/>
      <c r="G2" s="142"/>
      <c r="H2" s="166" t="s">
        <v>23</v>
      </c>
      <c r="I2" s="167">
        <f>BDI!G4</f>
        <v>0.25229532019704437</v>
      </c>
      <c r="BF2" s="5"/>
      <c r="BG2" s="5"/>
      <c r="BH2" s="5"/>
      <c r="BI2" s="5"/>
      <c r="BJ2" s="5"/>
    </row>
    <row r="3" spans="1:63" s="6" customFormat="1" ht="16.5" customHeight="1">
      <c r="A3" s="162" t="s">
        <v>44</v>
      </c>
      <c r="B3" s="162"/>
      <c r="C3" s="194" t="s">
        <v>228</v>
      </c>
      <c r="D3" s="150"/>
      <c r="E3" s="150"/>
      <c r="F3" s="150"/>
      <c r="G3" s="151"/>
      <c r="H3" s="166"/>
      <c r="I3" s="167"/>
    </row>
    <row r="4" spans="1:63" s="6" customFormat="1" ht="13.5">
      <c r="A4" s="162" t="s">
        <v>43</v>
      </c>
      <c r="B4" s="162"/>
      <c r="C4" s="194" t="s">
        <v>229</v>
      </c>
      <c r="D4" s="150"/>
      <c r="E4" s="150"/>
      <c r="F4" s="150"/>
      <c r="G4" s="151"/>
      <c r="H4" s="166" t="s">
        <v>49</v>
      </c>
      <c r="I4" s="167" t="s">
        <v>105</v>
      </c>
    </row>
    <row r="5" spans="1:63" s="6" customFormat="1" ht="13.5">
      <c r="A5" s="162" t="s">
        <v>54</v>
      </c>
      <c r="B5" s="162"/>
      <c r="C5" s="149">
        <v>355.17</v>
      </c>
      <c r="D5" s="195"/>
      <c r="E5" s="195"/>
      <c r="F5" s="195"/>
      <c r="G5" s="196"/>
      <c r="H5" s="166"/>
      <c r="I5" s="167"/>
    </row>
    <row r="6" spans="1:63" s="12" customFormat="1" ht="13.5">
      <c r="A6" s="162" t="s">
        <v>50</v>
      </c>
      <c r="B6" s="162"/>
      <c r="C6" s="152" t="s">
        <v>106</v>
      </c>
      <c r="D6" s="153"/>
      <c r="E6" s="153"/>
      <c r="F6" s="153"/>
      <c r="G6" s="154"/>
      <c r="H6" s="31" t="s">
        <v>52</v>
      </c>
      <c r="I6" s="43" t="s">
        <v>105</v>
      </c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</row>
    <row r="7" spans="1:63" s="12" customFormat="1" ht="13.5">
      <c r="A7" s="7"/>
      <c r="B7" s="7"/>
      <c r="C7" s="7"/>
      <c r="D7" s="10"/>
      <c r="E7" s="7"/>
      <c r="F7" s="11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</row>
    <row r="8" spans="1:63">
      <c r="A8" s="173" t="s">
        <v>37</v>
      </c>
      <c r="B8" s="173"/>
      <c r="C8" s="173"/>
      <c r="D8" s="173"/>
      <c r="E8" s="173"/>
      <c r="F8" s="173"/>
      <c r="G8" s="173"/>
      <c r="H8" s="173"/>
      <c r="I8" s="173"/>
    </row>
    <row r="9" spans="1:63" s="12" customFormat="1" ht="30" customHeight="1">
      <c r="A9" s="168" t="s">
        <v>42</v>
      </c>
      <c r="B9" s="169"/>
      <c r="C9" s="170" t="s">
        <v>199</v>
      </c>
      <c r="D9" s="171"/>
      <c r="E9" s="171"/>
      <c r="F9" s="171"/>
      <c r="G9" s="171"/>
      <c r="H9" s="172"/>
      <c r="I9" s="17" t="s">
        <v>25</v>
      </c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</row>
    <row r="10" spans="1:63" s="12" customFormat="1" ht="34.5" customHeight="1">
      <c r="A10" s="16" t="s">
        <v>0</v>
      </c>
      <c r="B10" s="16" t="s">
        <v>38</v>
      </c>
      <c r="C10" s="16" t="s">
        <v>1</v>
      </c>
      <c r="D10" s="16" t="s">
        <v>39</v>
      </c>
      <c r="E10" s="16" t="s">
        <v>25</v>
      </c>
      <c r="F10" s="18" t="s">
        <v>24</v>
      </c>
      <c r="G10" s="19" t="s">
        <v>26</v>
      </c>
      <c r="H10" s="19" t="s">
        <v>40</v>
      </c>
      <c r="I10" s="16" t="s">
        <v>4</v>
      </c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</row>
    <row r="11" spans="1:63" s="12" customFormat="1" ht="27">
      <c r="A11" s="20">
        <v>1</v>
      </c>
      <c r="B11" s="14">
        <v>1333</v>
      </c>
      <c r="C11" s="28" t="s">
        <v>80</v>
      </c>
      <c r="D11" s="15" t="s">
        <v>202</v>
      </c>
      <c r="E11" s="28" t="s">
        <v>84</v>
      </c>
      <c r="F11" s="28">
        <v>5.5E-2</v>
      </c>
      <c r="G11" s="192"/>
      <c r="H11" s="26">
        <f t="shared" ref="H11:H20" si="0">ROUND((F11*G11),2)</f>
        <v>0</v>
      </c>
      <c r="I11" s="3" t="e">
        <f t="shared" ref="I11:I20" si="1">H11/$H$21</f>
        <v>#DIV/0!</v>
      </c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</row>
    <row r="12" spans="1:63" s="12" customFormat="1" ht="13.5">
      <c r="A12" s="20">
        <v>2</v>
      </c>
      <c r="B12" s="14">
        <v>10997</v>
      </c>
      <c r="C12" s="28" t="s">
        <v>188</v>
      </c>
      <c r="D12" s="27" t="s">
        <v>203</v>
      </c>
      <c r="E12" s="28" t="s">
        <v>84</v>
      </c>
      <c r="F12" s="28">
        <v>1.6999999999999999E-3</v>
      </c>
      <c r="G12" s="192"/>
      <c r="H12" s="26">
        <f t="shared" si="0"/>
        <v>0</v>
      </c>
      <c r="I12" s="3" t="e">
        <f t="shared" si="1"/>
        <v>#DIV/0!</v>
      </c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</row>
    <row r="13" spans="1:63" s="12" customFormat="1" ht="13.5">
      <c r="A13" s="20">
        <v>3</v>
      </c>
      <c r="B13" s="14">
        <v>41598</v>
      </c>
      <c r="C13" s="28" t="s">
        <v>188</v>
      </c>
      <c r="D13" s="27" t="s">
        <v>204</v>
      </c>
      <c r="E13" s="28" t="s">
        <v>84</v>
      </c>
      <c r="F13" s="28">
        <v>1</v>
      </c>
      <c r="G13" s="192"/>
      <c r="H13" s="26">
        <f t="shared" si="0"/>
        <v>0</v>
      </c>
      <c r="I13" s="3" t="e">
        <f t="shared" si="1"/>
        <v>#DIV/0!</v>
      </c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  <c r="BJ13" s="7"/>
      <c r="BK13" s="7"/>
    </row>
    <row r="14" spans="1:63" s="12" customFormat="1" ht="27">
      <c r="A14" s="20">
        <v>4</v>
      </c>
      <c r="B14" s="14">
        <v>88240</v>
      </c>
      <c r="C14" s="28" t="s">
        <v>80</v>
      </c>
      <c r="D14" s="27" t="s">
        <v>205</v>
      </c>
      <c r="E14" s="28" t="s">
        <v>101</v>
      </c>
      <c r="F14" s="28">
        <v>1.2999999999999999E-3</v>
      </c>
      <c r="G14" s="192"/>
      <c r="H14" s="26">
        <f t="shared" si="0"/>
        <v>0</v>
      </c>
      <c r="I14" s="3" t="e">
        <f t="shared" si="1"/>
        <v>#DIV/0!</v>
      </c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</row>
    <row r="15" spans="1:63" s="12" customFormat="1" ht="27">
      <c r="A15" s="20">
        <v>5</v>
      </c>
      <c r="B15" s="14">
        <v>88278</v>
      </c>
      <c r="C15" s="28" t="s">
        <v>80</v>
      </c>
      <c r="D15" s="27" t="s">
        <v>206</v>
      </c>
      <c r="E15" s="28" t="s">
        <v>101</v>
      </c>
      <c r="F15" s="28">
        <v>5.0000000000000001E-3</v>
      </c>
      <c r="G15" s="193"/>
      <c r="H15" s="26">
        <f t="shared" si="0"/>
        <v>0</v>
      </c>
      <c r="I15" s="3" t="e">
        <f t="shared" si="1"/>
        <v>#DIV/0!</v>
      </c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</row>
    <row r="16" spans="1:63" s="12" customFormat="1" ht="13.5">
      <c r="A16" s="20">
        <v>6</v>
      </c>
      <c r="B16" s="14">
        <v>88317</v>
      </c>
      <c r="C16" s="28" t="s">
        <v>80</v>
      </c>
      <c r="D16" s="27" t="s">
        <v>207</v>
      </c>
      <c r="E16" s="28" t="s">
        <v>101</v>
      </c>
      <c r="F16" s="28">
        <v>2.8299999999999999E-2</v>
      </c>
      <c r="G16" s="192"/>
      <c r="H16" s="26">
        <f t="shared" si="0"/>
        <v>0</v>
      </c>
      <c r="I16" s="3" t="e">
        <f t="shared" si="1"/>
        <v>#DIV/0!</v>
      </c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  <c r="BK16" s="7"/>
    </row>
    <row r="17" spans="1:63" s="12" customFormat="1" ht="40.5">
      <c r="A17" s="20">
        <v>7</v>
      </c>
      <c r="B17" s="14">
        <v>93287</v>
      </c>
      <c r="C17" s="28" t="s">
        <v>80</v>
      </c>
      <c r="D17" s="27" t="s">
        <v>208</v>
      </c>
      <c r="E17" s="28" t="s">
        <v>200</v>
      </c>
      <c r="F17" s="28">
        <v>1.5E-3</v>
      </c>
      <c r="G17" s="192"/>
      <c r="H17" s="26">
        <f t="shared" si="0"/>
        <v>0</v>
      </c>
      <c r="I17" s="3" t="e">
        <f t="shared" si="1"/>
        <v>#DIV/0!</v>
      </c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</row>
    <row r="18" spans="1:63" s="12" customFormat="1" ht="40.5">
      <c r="A18" s="20">
        <v>8</v>
      </c>
      <c r="B18" s="14">
        <v>93288</v>
      </c>
      <c r="C18" s="28" t="s">
        <v>80</v>
      </c>
      <c r="D18" s="27" t="s">
        <v>209</v>
      </c>
      <c r="E18" s="28" t="s">
        <v>201</v>
      </c>
      <c r="F18" s="28">
        <v>1.4E-3</v>
      </c>
      <c r="G18" s="192"/>
      <c r="H18" s="26">
        <f t="shared" si="0"/>
        <v>0</v>
      </c>
      <c r="I18" s="3" t="e">
        <f t="shared" si="1"/>
        <v>#DIV/0!</v>
      </c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</row>
    <row r="19" spans="1:63" s="12" customFormat="1" ht="27">
      <c r="A19" s="20">
        <v>9</v>
      </c>
      <c r="B19" s="14">
        <v>100716</v>
      </c>
      <c r="C19" s="28" t="s">
        <v>80</v>
      </c>
      <c r="D19" s="27" t="s">
        <v>210</v>
      </c>
      <c r="E19" s="28" t="s">
        <v>82</v>
      </c>
      <c r="F19" s="28">
        <v>2.2700000000000001E-2</v>
      </c>
      <c r="G19" s="192"/>
      <c r="H19" s="26">
        <f t="shared" si="0"/>
        <v>0</v>
      </c>
      <c r="I19" s="3" t="e">
        <f t="shared" si="1"/>
        <v>#DIV/0!</v>
      </c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  <c r="BJ19" s="7"/>
      <c r="BK19" s="7"/>
    </row>
    <row r="20" spans="1:63" s="12" customFormat="1" ht="40.5">
      <c r="A20" s="20">
        <v>10</v>
      </c>
      <c r="B20" s="14">
        <v>100719</v>
      </c>
      <c r="C20" s="28" t="s">
        <v>80</v>
      </c>
      <c r="D20" s="27" t="s">
        <v>211</v>
      </c>
      <c r="E20" s="28" t="s">
        <v>82</v>
      </c>
      <c r="F20" s="28">
        <v>2.2700000000000001E-2</v>
      </c>
      <c r="G20" s="192"/>
      <c r="H20" s="26">
        <f t="shared" si="0"/>
        <v>0</v>
      </c>
      <c r="I20" s="3" t="e">
        <f t="shared" si="1"/>
        <v>#DIV/0!</v>
      </c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</row>
    <row r="21" spans="1:63" s="12" customFormat="1" ht="15" customHeight="1">
      <c r="A21" s="163"/>
      <c r="B21" s="164"/>
      <c r="C21" s="164"/>
      <c r="D21" s="165"/>
      <c r="E21" s="21" t="s">
        <v>41</v>
      </c>
      <c r="F21" s="174" t="s">
        <v>18</v>
      </c>
      <c r="G21" s="174"/>
      <c r="H21" s="42">
        <f>SUM(H11:H20)</f>
        <v>0</v>
      </c>
      <c r="I21" s="22" t="e">
        <f>SUM(I11:I20)</f>
        <v>#DIV/0!</v>
      </c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</row>
    <row r="22" spans="1:63" s="12" customFormat="1" ht="14.25" customHeight="1">
      <c r="A22" s="1"/>
      <c r="B22" s="1"/>
      <c r="C22" s="1"/>
      <c r="D22" s="1"/>
      <c r="E22" s="13"/>
      <c r="F22" s="23"/>
      <c r="G22" s="23"/>
      <c r="H22" s="24"/>
      <c r="I22" s="25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</row>
    <row r="23" spans="1:63">
      <c r="A23" s="173" t="s">
        <v>98</v>
      </c>
      <c r="B23" s="173"/>
      <c r="C23" s="173"/>
      <c r="D23" s="173"/>
      <c r="E23" s="173"/>
      <c r="F23" s="173"/>
      <c r="G23" s="173"/>
      <c r="H23" s="173"/>
      <c r="I23" s="173"/>
    </row>
    <row r="24" spans="1:63" s="12" customFormat="1" ht="30" customHeight="1">
      <c r="A24" s="168" t="s">
        <v>99</v>
      </c>
      <c r="B24" s="169"/>
      <c r="C24" s="170" t="s">
        <v>212</v>
      </c>
      <c r="D24" s="171"/>
      <c r="E24" s="171"/>
      <c r="F24" s="171"/>
      <c r="G24" s="171"/>
      <c r="H24" s="172"/>
      <c r="I24" s="17" t="s">
        <v>25</v>
      </c>
      <c r="J24" s="93"/>
      <c r="K24" s="93"/>
      <c r="L24" s="93"/>
      <c r="M24" s="93"/>
      <c r="N24" s="93"/>
      <c r="O24" s="93"/>
      <c r="P24" s="93"/>
      <c r="Q24" s="93"/>
      <c r="R24" s="93"/>
      <c r="S24" s="93"/>
      <c r="T24" s="93"/>
      <c r="U24" s="93"/>
      <c r="V24" s="93"/>
      <c r="W24" s="93"/>
      <c r="X24" s="93"/>
      <c r="Y24" s="93"/>
      <c r="Z24" s="93"/>
      <c r="AA24" s="93"/>
      <c r="AB24" s="93"/>
      <c r="AC24" s="93"/>
      <c r="AD24" s="93"/>
      <c r="AE24" s="93"/>
      <c r="AF24" s="93"/>
      <c r="AG24" s="93"/>
      <c r="AH24" s="93"/>
      <c r="AI24" s="93"/>
      <c r="AJ24" s="93"/>
      <c r="AK24" s="93"/>
      <c r="AL24" s="93"/>
      <c r="AM24" s="93"/>
      <c r="AN24" s="93"/>
      <c r="AO24" s="93"/>
      <c r="AP24" s="93"/>
      <c r="AQ24" s="93"/>
      <c r="AR24" s="93"/>
      <c r="AS24" s="93"/>
      <c r="AT24" s="93"/>
      <c r="AU24" s="93"/>
      <c r="AV24" s="93"/>
      <c r="AW24" s="93"/>
      <c r="AX24" s="93"/>
      <c r="AY24" s="93"/>
      <c r="AZ24" s="93"/>
      <c r="BA24" s="93"/>
      <c r="BB24" s="93"/>
      <c r="BC24" s="93"/>
      <c r="BD24" s="93"/>
      <c r="BE24" s="93"/>
      <c r="BF24" s="93"/>
      <c r="BG24" s="93"/>
      <c r="BH24" s="93"/>
      <c r="BI24" s="93"/>
      <c r="BJ24" s="93"/>
    </row>
    <row r="25" spans="1:63" s="12" customFormat="1" ht="34.5" customHeight="1">
      <c r="A25" s="16" t="s">
        <v>0</v>
      </c>
      <c r="B25" s="16" t="s">
        <v>38</v>
      </c>
      <c r="C25" s="16" t="s">
        <v>1</v>
      </c>
      <c r="D25" s="16" t="s">
        <v>39</v>
      </c>
      <c r="E25" s="16" t="s">
        <v>25</v>
      </c>
      <c r="F25" s="18" t="s">
        <v>24</v>
      </c>
      <c r="G25" s="19" t="s">
        <v>26</v>
      </c>
      <c r="H25" s="19" t="s">
        <v>40</v>
      </c>
      <c r="I25" s="16" t="s">
        <v>4</v>
      </c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3"/>
      <c r="X25" s="93"/>
      <c r="Y25" s="93"/>
      <c r="Z25" s="93"/>
      <c r="AA25" s="93"/>
      <c r="AB25" s="93"/>
      <c r="AC25" s="93"/>
      <c r="AD25" s="93"/>
      <c r="AE25" s="93"/>
      <c r="AF25" s="93"/>
      <c r="AG25" s="93"/>
      <c r="AH25" s="93"/>
      <c r="AI25" s="93"/>
      <c r="AJ25" s="93"/>
      <c r="AK25" s="93"/>
      <c r="AL25" s="93"/>
      <c r="AM25" s="93"/>
      <c r="AN25" s="93"/>
      <c r="AO25" s="93"/>
      <c r="AP25" s="93"/>
      <c r="AQ25" s="93"/>
      <c r="AR25" s="93"/>
      <c r="AS25" s="93"/>
      <c r="AT25" s="93"/>
      <c r="AU25" s="93"/>
      <c r="AV25" s="93"/>
      <c r="AW25" s="93"/>
      <c r="AX25" s="93"/>
      <c r="AY25" s="93"/>
      <c r="AZ25" s="93"/>
      <c r="BA25" s="93"/>
      <c r="BB25" s="93"/>
      <c r="BC25" s="93"/>
      <c r="BD25" s="93"/>
      <c r="BE25" s="93"/>
      <c r="BF25" s="93"/>
      <c r="BG25" s="93"/>
      <c r="BH25" s="93"/>
      <c r="BI25" s="93"/>
      <c r="BJ25" s="93"/>
    </row>
    <row r="26" spans="1:63" s="12" customFormat="1" ht="13.5">
      <c r="A26" s="20">
        <v>1</v>
      </c>
      <c r="B26" s="14">
        <v>4777</v>
      </c>
      <c r="C26" s="28" t="s">
        <v>86</v>
      </c>
      <c r="D26" s="15" t="s">
        <v>214</v>
      </c>
      <c r="E26" s="28" t="s">
        <v>84</v>
      </c>
      <c r="F26" s="28">
        <v>2.8000000000000001E-2</v>
      </c>
      <c r="G26" s="192"/>
      <c r="H26" s="26">
        <f t="shared" ref="H26:H35" si="2">ROUND((F26*G26),2)</f>
        <v>0</v>
      </c>
      <c r="I26" s="3" t="e">
        <f t="shared" ref="I26:I35" si="3">H26/$H$21</f>
        <v>#DIV/0!</v>
      </c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  <c r="W26" s="93"/>
      <c r="X26" s="93"/>
      <c r="Y26" s="93"/>
      <c r="Z26" s="93"/>
      <c r="AA26" s="93"/>
      <c r="AB26" s="93"/>
      <c r="AC26" s="93"/>
      <c r="AD26" s="93"/>
      <c r="AE26" s="93"/>
      <c r="AF26" s="93"/>
      <c r="AG26" s="93"/>
      <c r="AH26" s="93"/>
      <c r="AI26" s="93"/>
      <c r="AJ26" s="93"/>
      <c r="AK26" s="93"/>
      <c r="AL26" s="93"/>
      <c r="AM26" s="93"/>
      <c r="AN26" s="93"/>
      <c r="AO26" s="93"/>
      <c r="AP26" s="93"/>
      <c r="AQ26" s="93"/>
      <c r="AR26" s="93"/>
      <c r="AS26" s="93"/>
      <c r="AT26" s="93"/>
      <c r="AU26" s="93"/>
      <c r="AV26" s="93"/>
      <c r="AW26" s="93"/>
      <c r="AX26" s="93"/>
      <c r="AY26" s="93"/>
      <c r="AZ26" s="93"/>
      <c r="BA26" s="93"/>
      <c r="BB26" s="93"/>
      <c r="BC26" s="93"/>
      <c r="BD26" s="93"/>
      <c r="BE26" s="93"/>
      <c r="BF26" s="93"/>
      <c r="BG26" s="93"/>
      <c r="BH26" s="93"/>
      <c r="BI26" s="93"/>
      <c r="BJ26" s="93"/>
      <c r="BK26" s="93"/>
    </row>
    <row r="27" spans="1:63" s="12" customFormat="1" ht="13.5">
      <c r="A27" s="20">
        <v>2</v>
      </c>
      <c r="B27" s="14">
        <v>10997</v>
      </c>
      <c r="C27" s="28" t="s">
        <v>188</v>
      </c>
      <c r="D27" s="27" t="s">
        <v>203</v>
      </c>
      <c r="E27" s="28" t="s">
        <v>84</v>
      </c>
      <c r="F27" s="28">
        <v>1.5E-3</v>
      </c>
      <c r="G27" s="192"/>
      <c r="H27" s="26">
        <f t="shared" si="2"/>
        <v>0</v>
      </c>
      <c r="I27" s="3" t="e">
        <f t="shared" si="3"/>
        <v>#DIV/0!</v>
      </c>
      <c r="J27" s="93"/>
      <c r="K27" s="93"/>
      <c r="L27" s="93"/>
      <c r="M27" s="93"/>
      <c r="N27" s="93"/>
      <c r="O27" s="93"/>
      <c r="P27" s="93"/>
      <c r="Q27" s="93"/>
      <c r="R27" s="93"/>
      <c r="S27" s="93"/>
      <c r="T27" s="93"/>
      <c r="U27" s="93"/>
      <c r="V27" s="93"/>
      <c r="W27" s="93"/>
      <c r="X27" s="93"/>
      <c r="Y27" s="93"/>
      <c r="Z27" s="93"/>
      <c r="AA27" s="93"/>
      <c r="AB27" s="93"/>
      <c r="AC27" s="93"/>
      <c r="AD27" s="93"/>
      <c r="AE27" s="93"/>
      <c r="AF27" s="93"/>
      <c r="AG27" s="93"/>
      <c r="AH27" s="93"/>
      <c r="AI27" s="93"/>
      <c r="AJ27" s="93"/>
      <c r="AK27" s="93"/>
      <c r="AL27" s="93"/>
      <c r="AM27" s="93"/>
      <c r="AN27" s="93"/>
      <c r="AO27" s="93"/>
      <c r="AP27" s="93"/>
      <c r="AQ27" s="93"/>
      <c r="AR27" s="93"/>
      <c r="AS27" s="93"/>
      <c r="AT27" s="93"/>
      <c r="AU27" s="93"/>
      <c r="AV27" s="93"/>
      <c r="AW27" s="93"/>
      <c r="AX27" s="93"/>
      <c r="AY27" s="93"/>
      <c r="AZ27" s="93"/>
      <c r="BA27" s="93"/>
      <c r="BB27" s="93"/>
      <c r="BC27" s="93"/>
      <c r="BD27" s="93"/>
      <c r="BE27" s="93"/>
      <c r="BF27" s="93"/>
      <c r="BG27" s="93"/>
      <c r="BH27" s="93"/>
      <c r="BI27" s="93"/>
      <c r="BJ27" s="93"/>
      <c r="BK27" s="93"/>
    </row>
    <row r="28" spans="1:63" s="12" customFormat="1" ht="27">
      <c r="A28" s="20">
        <v>3</v>
      </c>
      <c r="B28" s="14">
        <v>43082</v>
      </c>
      <c r="C28" s="28" t="s">
        <v>188</v>
      </c>
      <c r="D28" s="27" t="s">
        <v>213</v>
      </c>
      <c r="E28" s="28" t="s">
        <v>84</v>
      </c>
      <c r="F28" s="28">
        <v>1</v>
      </c>
      <c r="G28" s="192"/>
      <c r="H28" s="26">
        <f t="shared" si="2"/>
        <v>0</v>
      </c>
      <c r="I28" s="3" t="e">
        <f t="shared" si="3"/>
        <v>#DIV/0!</v>
      </c>
      <c r="J28" s="93"/>
      <c r="K28" s="93"/>
      <c r="L28" s="93"/>
      <c r="M28" s="93"/>
      <c r="N28" s="93"/>
      <c r="O28" s="93"/>
      <c r="P28" s="93"/>
      <c r="Q28" s="93"/>
      <c r="R28" s="93"/>
      <c r="S28" s="93"/>
      <c r="T28" s="93"/>
      <c r="U28" s="93"/>
      <c r="V28" s="93"/>
      <c r="W28" s="93"/>
      <c r="X28" s="93"/>
      <c r="Y28" s="93"/>
      <c r="Z28" s="93"/>
      <c r="AA28" s="93"/>
      <c r="AB28" s="93"/>
      <c r="AC28" s="93"/>
      <c r="AD28" s="93"/>
      <c r="AE28" s="93"/>
      <c r="AF28" s="93"/>
      <c r="AG28" s="93"/>
      <c r="AH28" s="93"/>
      <c r="AI28" s="93"/>
      <c r="AJ28" s="93"/>
      <c r="AK28" s="93"/>
      <c r="AL28" s="93"/>
      <c r="AM28" s="93"/>
      <c r="AN28" s="93"/>
      <c r="AO28" s="93"/>
      <c r="AP28" s="93"/>
      <c r="AQ28" s="93"/>
      <c r="AR28" s="93"/>
      <c r="AS28" s="93"/>
      <c r="AT28" s="93"/>
      <c r="AU28" s="93"/>
      <c r="AV28" s="93"/>
      <c r="AW28" s="93"/>
      <c r="AX28" s="93"/>
      <c r="AY28" s="93"/>
      <c r="AZ28" s="93"/>
      <c r="BA28" s="93"/>
      <c r="BB28" s="93"/>
      <c r="BC28" s="93"/>
      <c r="BD28" s="93"/>
      <c r="BE28" s="93"/>
      <c r="BF28" s="93"/>
      <c r="BG28" s="93"/>
      <c r="BH28" s="93"/>
      <c r="BI28" s="93"/>
      <c r="BJ28" s="93"/>
      <c r="BK28" s="93"/>
    </row>
    <row r="29" spans="1:63" s="12" customFormat="1" ht="27">
      <c r="A29" s="20">
        <v>4</v>
      </c>
      <c r="B29" s="14">
        <v>88240</v>
      </c>
      <c r="C29" s="28" t="s">
        <v>80</v>
      </c>
      <c r="D29" s="27" t="s">
        <v>205</v>
      </c>
      <c r="E29" s="28" t="s">
        <v>101</v>
      </c>
      <c r="F29" s="28">
        <v>4.4000000000000003E-3</v>
      </c>
      <c r="G29" s="192"/>
      <c r="H29" s="26">
        <f t="shared" si="2"/>
        <v>0</v>
      </c>
      <c r="I29" s="3" t="e">
        <f t="shared" si="3"/>
        <v>#DIV/0!</v>
      </c>
      <c r="J29" s="93"/>
      <c r="K29" s="93"/>
      <c r="L29" s="93"/>
      <c r="M29" s="93"/>
      <c r="N29" s="93"/>
      <c r="O29" s="93"/>
      <c r="P29" s="93"/>
      <c r="Q29" s="93"/>
      <c r="R29" s="93"/>
      <c r="S29" s="93"/>
      <c r="T29" s="93"/>
      <c r="U29" s="93"/>
      <c r="V29" s="93"/>
      <c r="W29" s="93"/>
      <c r="X29" s="93"/>
      <c r="Y29" s="93"/>
      <c r="Z29" s="93"/>
      <c r="AA29" s="93"/>
      <c r="AB29" s="93"/>
      <c r="AC29" s="93"/>
      <c r="AD29" s="93"/>
      <c r="AE29" s="93"/>
      <c r="AF29" s="93"/>
      <c r="AG29" s="93"/>
      <c r="AH29" s="93"/>
      <c r="AI29" s="93"/>
      <c r="AJ29" s="93"/>
      <c r="AK29" s="93"/>
      <c r="AL29" s="93"/>
      <c r="AM29" s="93"/>
      <c r="AN29" s="93"/>
      <c r="AO29" s="93"/>
      <c r="AP29" s="93"/>
      <c r="AQ29" s="93"/>
      <c r="AR29" s="93"/>
      <c r="AS29" s="93"/>
      <c r="AT29" s="93"/>
      <c r="AU29" s="93"/>
      <c r="AV29" s="93"/>
      <c r="AW29" s="93"/>
      <c r="AX29" s="93"/>
      <c r="AY29" s="93"/>
      <c r="AZ29" s="93"/>
      <c r="BA29" s="93"/>
      <c r="BB29" s="93"/>
      <c r="BC29" s="93"/>
      <c r="BD29" s="93"/>
      <c r="BE29" s="93"/>
      <c r="BF29" s="93"/>
      <c r="BG29" s="93"/>
      <c r="BH29" s="93"/>
      <c r="BI29" s="93"/>
      <c r="BJ29" s="93"/>
      <c r="BK29" s="93"/>
    </row>
    <row r="30" spans="1:63" s="12" customFormat="1" ht="27">
      <c r="A30" s="20">
        <v>5</v>
      </c>
      <c r="B30" s="14">
        <v>88278</v>
      </c>
      <c r="C30" s="28" t="s">
        <v>80</v>
      </c>
      <c r="D30" s="27" t="s">
        <v>206</v>
      </c>
      <c r="E30" s="28" t="s">
        <v>101</v>
      </c>
      <c r="F30" s="28">
        <v>1.4E-2</v>
      </c>
      <c r="G30" s="193"/>
      <c r="H30" s="26">
        <f t="shared" si="2"/>
        <v>0</v>
      </c>
      <c r="I30" s="3" t="e">
        <f t="shared" si="3"/>
        <v>#DIV/0!</v>
      </c>
      <c r="J30" s="93"/>
      <c r="K30" s="93"/>
      <c r="L30" s="93"/>
      <c r="M30" s="93"/>
      <c r="N30" s="93"/>
      <c r="O30" s="93"/>
      <c r="P30" s="93"/>
      <c r="Q30" s="93"/>
      <c r="R30" s="93"/>
      <c r="S30" s="93"/>
      <c r="T30" s="93"/>
      <c r="U30" s="93"/>
      <c r="V30" s="93"/>
      <c r="W30" s="93"/>
      <c r="X30" s="93"/>
      <c r="Y30" s="93"/>
      <c r="Z30" s="93"/>
      <c r="AA30" s="93"/>
      <c r="AB30" s="93"/>
      <c r="AC30" s="93"/>
      <c r="AD30" s="93"/>
      <c r="AE30" s="93"/>
      <c r="AF30" s="93"/>
      <c r="AG30" s="93"/>
      <c r="AH30" s="93"/>
      <c r="AI30" s="93"/>
      <c r="AJ30" s="93"/>
      <c r="AK30" s="93"/>
      <c r="AL30" s="93"/>
      <c r="AM30" s="93"/>
      <c r="AN30" s="93"/>
      <c r="AO30" s="93"/>
      <c r="AP30" s="93"/>
      <c r="AQ30" s="93"/>
      <c r="AR30" s="93"/>
      <c r="AS30" s="93"/>
      <c r="AT30" s="93"/>
      <c r="AU30" s="93"/>
      <c r="AV30" s="93"/>
      <c r="AW30" s="93"/>
      <c r="AX30" s="93"/>
      <c r="AY30" s="93"/>
      <c r="AZ30" s="93"/>
      <c r="BA30" s="93"/>
      <c r="BB30" s="93"/>
      <c r="BC30" s="93"/>
      <c r="BD30" s="93"/>
      <c r="BE30" s="93"/>
      <c r="BF30" s="93"/>
      <c r="BG30" s="93"/>
      <c r="BH30" s="93"/>
      <c r="BI30" s="93"/>
      <c r="BJ30" s="93"/>
      <c r="BK30" s="93"/>
    </row>
    <row r="31" spans="1:63" s="12" customFormat="1" ht="13.5">
      <c r="A31" s="20">
        <v>6</v>
      </c>
      <c r="B31" s="14">
        <v>88317</v>
      </c>
      <c r="C31" s="28" t="s">
        <v>80</v>
      </c>
      <c r="D31" s="27" t="s">
        <v>207</v>
      </c>
      <c r="E31" s="28" t="s">
        <v>101</v>
      </c>
      <c r="F31" s="28">
        <v>1.8100000000000002E-2</v>
      </c>
      <c r="G31" s="192"/>
      <c r="H31" s="26">
        <f t="shared" si="2"/>
        <v>0</v>
      </c>
      <c r="I31" s="3" t="e">
        <f t="shared" si="3"/>
        <v>#DIV/0!</v>
      </c>
      <c r="J31" s="93"/>
      <c r="K31" s="93"/>
      <c r="L31" s="93"/>
      <c r="M31" s="93"/>
      <c r="N31" s="93"/>
      <c r="O31" s="93"/>
      <c r="P31" s="93"/>
      <c r="Q31" s="93"/>
      <c r="R31" s="93"/>
      <c r="S31" s="93"/>
      <c r="T31" s="93"/>
      <c r="U31" s="93"/>
      <c r="V31" s="93"/>
      <c r="W31" s="93"/>
      <c r="X31" s="93"/>
      <c r="Y31" s="93"/>
      <c r="Z31" s="93"/>
      <c r="AA31" s="93"/>
      <c r="AB31" s="93"/>
      <c r="AC31" s="93"/>
      <c r="AD31" s="93"/>
      <c r="AE31" s="93"/>
      <c r="AF31" s="93"/>
      <c r="AG31" s="93"/>
      <c r="AH31" s="93"/>
      <c r="AI31" s="93"/>
      <c r="AJ31" s="93"/>
      <c r="AK31" s="93"/>
      <c r="AL31" s="93"/>
      <c r="AM31" s="93"/>
      <c r="AN31" s="93"/>
      <c r="AO31" s="93"/>
      <c r="AP31" s="93"/>
      <c r="AQ31" s="93"/>
      <c r="AR31" s="93"/>
      <c r="AS31" s="93"/>
      <c r="AT31" s="93"/>
      <c r="AU31" s="93"/>
      <c r="AV31" s="93"/>
      <c r="AW31" s="93"/>
      <c r="AX31" s="93"/>
      <c r="AY31" s="93"/>
      <c r="AZ31" s="93"/>
      <c r="BA31" s="93"/>
      <c r="BB31" s="93"/>
      <c r="BC31" s="93"/>
      <c r="BD31" s="93"/>
      <c r="BE31" s="93"/>
      <c r="BF31" s="93"/>
      <c r="BG31" s="93"/>
      <c r="BH31" s="93"/>
      <c r="BI31" s="93"/>
      <c r="BJ31" s="93"/>
      <c r="BK31" s="93"/>
    </row>
    <row r="32" spans="1:63" s="12" customFormat="1" ht="40.5">
      <c r="A32" s="20">
        <v>7</v>
      </c>
      <c r="B32" s="14">
        <v>93287</v>
      </c>
      <c r="C32" s="28" t="s">
        <v>80</v>
      </c>
      <c r="D32" s="27" t="s">
        <v>208</v>
      </c>
      <c r="E32" s="28" t="s">
        <v>200</v>
      </c>
      <c r="F32" s="28">
        <v>4.0000000000000001E-3</v>
      </c>
      <c r="G32" s="192"/>
      <c r="H32" s="26">
        <f t="shared" si="2"/>
        <v>0</v>
      </c>
      <c r="I32" s="3" t="e">
        <f t="shared" si="3"/>
        <v>#DIV/0!</v>
      </c>
      <c r="J32" s="93"/>
      <c r="K32" s="93"/>
      <c r="L32" s="93"/>
      <c r="M32" s="93"/>
      <c r="N32" s="93"/>
      <c r="O32" s="93"/>
      <c r="P32" s="93"/>
      <c r="Q32" s="93"/>
      <c r="R32" s="93"/>
      <c r="S32" s="93"/>
      <c r="T32" s="93"/>
      <c r="U32" s="93"/>
      <c r="V32" s="93"/>
      <c r="W32" s="93"/>
      <c r="X32" s="93"/>
      <c r="Y32" s="93"/>
      <c r="Z32" s="93"/>
      <c r="AA32" s="93"/>
      <c r="AB32" s="93"/>
      <c r="AC32" s="93"/>
      <c r="AD32" s="93"/>
      <c r="AE32" s="93"/>
      <c r="AF32" s="93"/>
      <c r="AG32" s="93"/>
      <c r="AH32" s="93"/>
      <c r="AI32" s="93"/>
      <c r="AJ32" s="93"/>
      <c r="AK32" s="93"/>
      <c r="AL32" s="93"/>
      <c r="AM32" s="93"/>
      <c r="AN32" s="93"/>
      <c r="AO32" s="93"/>
      <c r="AP32" s="93"/>
      <c r="AQ32" s="93"/>
      <c r="AR32" s="93"/>
      <c r="AS32" s="93"/>
      <c r="AT32" s="93"/>
      <c r="AU32" s="93"/>
      <c r="AV32" s="93"/>
      <c r="AW32" s="93"/>
      <c r="AX32" s="93"/>
      <c r="AY32" s="93"/>
      <c r="AZ32" s="93"/>
      <c r="BA32" s="93"/>
      <c r="BB32" s="93"/>
      <c r="BC32" s="93"/>
      <c r="BD32" s="93"/>
      <c r="BE32" s="93"/>
      <c r="BF32" s="93"/>
      <c r="BG32" s="93"/>
      <c r="BH32" s="93"/>
      <c r="BI32" s="93"/>
      <c r="BJ32" s="93"/>
      <c r="BK32" s="93"/>
    </row>
    <row r="33" spans="1:63" s="12" customFormat="1" ht="40.5">
      <c r="A33" s="20">
        <v>8</v>
      </c>
      <c r="B33" s="14">
        <v>93288</v>
      </c>
      <c r="C33" s="28" t="s">
        <v>80</v>
      </c>
      <c r="D33" s="27" t="s">
        <v>209</v>
      </c>
      <c r="E33" s="28" t="s">
        <v>201</v>
      </c>
      <c r="F33" s="28">
        <v>3.7000000000000002E-3</v>
      </c>
      <c r="G33" s="192"/>
      <c r="H33" s="26">
        <f t="shared" si="2"/>
        <v>0</v>
      </c>
      <c r="I33" s="3" t="e">
        <f t="shared" si="3"/>
        <v>#DIV/0!</v>
      </c>
      <c r="J33" s="93"/>
      <c r="K33" s="93"/>
      <c r="L33" s="93"/>
      <c r="M33" s="93"/>
      <c r="N33" s="93"/>
      <c r="O33" s="93"/>
      <c r="P33" s="93"/>
      <c r="Q33" s="93"/>
      <c r="R33" s="93"/>
      <c r="S33" s="93"/>
      <c r="T33" s="93"/>
      <c r="U33" s="93"/>
      <c r="V33" s="93"/>
      <c r="W33" s="93"/>
      <c r="X33" s="93"/>
      <c r="Y33" s="93"/>
      <c r="Z33" s="93"/>
      <c r="AA33" s="93"/>
      <c r="AB33" s="93"/>
      <c r="AC33" s="93"/>
      <c r="AD33" s="93"/>
      <c r="AE33" s="93"/>
      <c r="AF33" s="93"/>
      <c r="AG33" s="93"/>
      <c r="AH33" s="93"/>
      <c r="AI33" s="93"/>
      <c r="AJ33" s="93"/>
      <c r="AK33" s="93"/>
      <c r="AL33" s="93"/>
      <c r="AM33" s="93"/>
      <c r="AN33" s="93"/>
      <c r="AO33" s="93"/>
      <c r="AP33" s="93"/>
      <c r="AQ33" s="93"/>
      <c r="AR33" s="93"/>
      <c r="AS33" s="93"/>
      <c r="AT33" s="93"/>
      <c r="AU33" s="93"/>
      <c r="AV33" s="93"/>
      <c r="AW33" s="93"/>
      <c r="AX33" s="93"/>
      <c r="AY33" s="93"/>
      <c r="AZ33" s="93"/>
      <c r="BA33" s="93"/>
      <c r="BB33" s="93"/>
      <c r="BC33" s="93"/>
      <c r="BD33" s="93"/>
      <c r="BE33" s="93"/>
      <c r="BF33" s="93"/>
      <c r="BG33" s="93"/>
      <c r="BH33" s="93"/>
      <c r="BI33" s="93"/>
      <c r="BJ33" s="93"/>
      <c r="BK33" s="93"/>
    </row>
    <row r="34" spans="1:63" s="12" customFormat="1" ht="27">
      <c r="A34" s="20">
        <v>9</v>
      </c>
      <c r="B34" s="14">
        <v>100716</v>
      </c>
      <c r="C34" s="28" t="s">
        <v>80</v>
      </c>
      <c r="D34" s="27" t="s">
        <v>210</v>
      </c>
      <c r="E34" s="28" t="s">
        <v>82</v>
      </c>
      <c r="F34" s="28">
        <v>3.5799999999999998E-2</v>
      </c>
      <c r="G34" s="192"/>
      <c r="H34" s="26">
        <f t="shared" si="2"/>
        <v>0</v>
      </c>
      <c r="I34" s="3" t="e">
        <f t="shared" si="3"/>
        <v>#DIV/0!</v>
      </c>
      <c r="J34" s="93"/>
      <c r="K34" s="93"/>
      <c r="L34" s="93"/>
      <c r="M34" s="93"/>
      <c r="N34" s="93"/>
      <c r="O34" s="93"/>
      <c r="P34" s="93"/>
      <c r="Q34" s="93"/>
      <c r="R34" s="93"/>
      <c r="S34" s="93"/>
      <c r="T34" s="93"/>
      <c r="U34" s="93"/>
      <c r="V34" s="93"/>
      <c r="W34" s="93"/>
      <c r="X34" s="93"/>
      <c r="Y34" s="93"/>
      <c r="Z34" s="93"/>
      <c r="AA34" s="93"/>
      <c r="AB34" s="93"/>
      <c r="AC34" s="93"/>
      <c r="AD34" s="93"/>
      <c r="AE34" s="93"/>
      <c r="AF34" s="93"/>
      <c r="AG34" s="93"/>
      <c r="AH34" s="93"/>
      <c r="AI34" s="93"/>
      <c r="AJ34" s="93"/>
      <c r="AK34" s="93"/>
      <c r="AL34" s="93"/>
      <c r="AM34" s="93"/>
      <c r="AN34" s="93"/>
      <c r="AO34" s="93"/>
      <c r="AP34" s="93"/>
      <c r="AQ34" s="93"/>
      <c r="AR34" s="93"/>
      <c r="AS34" s="93"/>
      <c r="AT34" s="93"/>
      <c r="AU34" s="93"/>
      <c r="AV34" s="93"/>
      <c r="AW34" s="93"/>
      <c r="AX34" s="93"/>
      <c r="AY34" s="93"/>
      <c r="AZ34" s="93"/>
      <c r="BA34" s="93"/>
      <c r="BB34" s="93"/>
      <c r="BC34" s="93"/>
      <c r="BD34" s="93"/>
      <c r="BE34" s="93"/>
      <c r="BF34" s="93"/>
      <c r="BG34" s="93"/>
      <c r="BH34" s="93"/>
      <c r="BI34" s="93"/>
      <c r="BJ34" s="93"/>
      <c r="BK34" s="93"/>
    </row>
    <row r="35" spans="1:63" s="12" customFormat="1" ht="40.5">
      <c r="A35" s="20">
        <v>10</v>
      </c>
      <c r="B35" s="14">
        <v>100719</v>
      </c>
      <c r="C35" s="28" t="s">
        <v>80</v>
      </c>
      <c r="D35" s="27" t="s">
        <v>211</v>
      </c>
      <c r="E35" s="28" t="s">
        <v>82</v>
      </c>
      <c r="F35" s="28">
        <v>3.5799999999999998E-2</v>
      </c>
      <c r="G35" s="192"/>
      <c r="H35" s="26">
        <f t="shared" si="2"/>
        <v>0</v>
      </c>
      <c r="I35" s="3" t="e">
        <f t="shared" si="3"/>
        <v>#DIV/0!</v>
      </c>
      <c r="J35" s="93"/>
      <c r="K35" s="93"/>
      <c r="L35" s="93"/>
      <c r="M35" s="93"/>
      <c r="N35" s="93"/>
      <c r="O35" s="93"/>
      <c r="P35" s="93"/>
      <c r="Q35" s="93"/>
      <c r="R35" s="93"/>
      <c r="S35" s="93"/>
      <c r="T35" s="93"/>
      <c r="U35" s="93"/>
      <c r="V35" s="93"/>
      <c r="W35" s="93"/>
      <c r="X35" s="93"/>
      <c r="Y35" s="93"/>
      <c r="Z35" s="93"/>
      <c r="AA35" s="93"/>
      <c r="AB35" s="93"/>
      <c r="AC35" s="93"/>
      <c r="AD35" s="93"/>
      <c r="AE35" s="93"/>
      <c r="AF35" s="93"/>
      <c r="AG35" s="93"/>
      <c r="AH35" s="93"/>
      <c r="AI35" s="93"/>
      <c r="AJ35" s="93"/>
      <c r="AK35" s="93"/>
      <c r="AL35" s="93"/>
      <c r="AM35" s="93"/>
      <c r="AN35" s="93"/>
      <c r="AO35" s="93"/>
      <c r="AP35" s="93"/>
      <c r="AQ35" s="93"/>
      <c r="AR35" s="93"/>
      <c r="AS35" s="93"/>
      <c r="AT35" s="93"/>
      <c r="AU35" s="93"/>
      <c r="AV35" s="93"/>
      <c r="AW35" s="93"/>
      <c r="AX35" s="93"/>
      <c r="AY35" s="93"/>
      <c r="AZ35" s="93"/>
      <c r="BA35" s="93"/>
      <c r="BB35" s="93"/>
      <c r="BC35" s="93"/>
      <c r="BD35" s="93"/>
      <c r="BE35" s="93"/>
      <c r="BF35" s="93"/>
      <c r="BG35" s="93"/>
      <c r="BH35" s="93"/>
      <c r="BI35" s="93"/>
      <c r="BJ35" s="93"/>
      <c r="BK35" s="93"/>
    </row>
    <row r="36" spans="1:63" s="12" customFormat="1" ht="15" customHeight="1">
      <c r="A36" s="163"/>
      <c r="B36" s="164"/>
      <c r="C36" s="164"/>
      <c r="D36" s="165"/>
      <c r="E36" s="21" t="s">
        <v>41</v>
      </c>
      <c r="F36" s="174" t="s">
        <v>18</v>
      </c>
      <c r="G36" s="174"/>
      <c r="H36" s="42">
        <f>SUM(H26:H35)</f>
        <v>0</v>
      </c>
      <c r="I36" s="22" t="e">
        <f>SUM(I26:I35)</f>
        <v>#DIV/0!</v>
      </c>
      <c r="J36" s="93"/>
      <c r="K36" s="93"/>
      <c r="L36" s="93"/>
      <c r="M36" s="93"/>
      <c r="N36" s="93"/>
      <c r="O36" s="93"/>
      <c r="P36" s="93"/>
      <c r="Q36" s="93"/>
      <c r="R36" s="93"/>
      <c r="S36" s="93"/>
      <c r="T36" s="93"/>
      <c r="U36" s="93"/>
      <c r="V36" s="93"/>
      <c r="W36" s="93"/>
      <c r="X36" s="93"/>
      <c r="Y36" s="93"/>
      <c r="Z36" s="93"/>
      <c r="AA36" s="93"/>
      <c r="AB36" s="93"/>
      <c r="AC36" s="93"/>
      <c r="AD36" s="93"/>
      <c r="AE36" s="93"/>
      <c r="AF36" s="93"/>
      <c r="AG36" s="93"/>
      <c r="AH36" s="93"/>
      <c r="AI36" s="93"/>
      <c r="AJ36" s="93"/>
      <c r="AK36" s="93"/>
      <c r="AL36" s="93"/>
      <c r="AM36" s="93"/>
      <c r="AN36" s="93"/>
      <c r="AO36" s="93"/>
      <c r="AP36" s="93"/>
      <c r="AQ36" s="93"/>
      <c r="AR36" s="93"/>
      <c r="AS36" s="93"/>
      <c r="AT36" s="93"/>
      <c r="AU36" s="93"/>
      <c r="AV36" s="93"/>
      <c r="AW36" s="93"/>
      <c r="AX36" s="93"/>
      <c r="AY36" s="93"/>
      <c r="AZ36" s="93"/>
      <c r="BA36" s="93"/>
      <c r="BB36" s="93"/>
      <c r="BC36" s="93"/>
      <c r="BD36" s="93"/>
      <c r="BE36" s="93"/>
      <c r="BF36" s="93"/>
      <c r="BG36" s="93"/>
      <c r="BH36" s="93"/>
      <c r="BI36" s="93"/>
      <c r="BJ36" s="93"/>
      <c r="BK36" s="93"/>
    </row>
    <row r="37" spans="1:63" s="12" customFormat="1" ht="14.25" customHeight="1">
      <c r="A37" s="1"/>
      <c r="B37" s="1"/>
      <c r="C37" s="1"/>
      <c r="D37" s="1"/>
      <c r="E37" s="41"/>
      <c r="F37" s="23"/>
      <c r="G37" s="23"/>
      <c r="H37" s="24"/>
      <c r="I37" s="25"/>
      <c r="J37" s="93"/>
      <c r="K37" s="93"/>
      <c r="L37" s="93"/>
      <c r="M37" s="93"/>
      <c r="N37" s="93"/>
      <c r="O37" s="93"/>
      <c r="P37" s="93"/>
      <c r="Q37" s="93"/>
      <c r="R37" s="93"/>
      <c r="S37" s="93"/>
      <c r="T37" s="93"/>
      <c r="U37" s="93"/>
      <c r="V37" s="93"/>
      <c r="W37" s="93"/>
      <c r="X37" s="93"/>
      <c r="Y37" s="93"/>
      <c r="Z37" s="93"/>
      <c r="AA37" s="93"/>
      <c r="AB37" s="93"/>
      <c r="AC37" s="93"/>
      <c r="AD37" s="93"/>
      <c r="AE37" s="93"/>
      <c r="AF37" s="93"/>
      <c r="AG37" s="93"/>
      <c r="AH37" s="93"/>
      <c r="AI37" s="93"/>
      <c r="AJ37" s="93"/>
      <c r="AK37" s="93"/>
      <c r="AL37" s="93"/>
      <c r="AM37" s="93"/>
      <c r="AN37" s="93"/>
      <c r="AO37" s="93"/>
      <c r="AP37" s="93"/>
      <c r="AQ37" s="93"/>
      <c r="AR37" s="93"/>
      <c r="AS37" s="93"/>
      <c r="AT37" s="93"/>
      <c r="AU37" s="93"/>
      <c r="AV37" s="93"/>
      <c r="AW37" s="93"/>
      <c r="AX37" s="93"/>
      <c r="AY37" s="93"/>
      <c r="AZ37" s="93"/>
      <c r="BA37" s="93"/>
      <c r="BB37" s="93"/>
      <c r="BC37" s="93"/>
      <c r="BD37" s="93"/>
      <c r="BE37" s="93"/>
      <c r="BF37" s="93"/>
      <c r="BG37" s="93"/>
      <c r="BH37" s="93"/>
      <c r="BI37" s="93"/>
      <c r="BJ37" s="93"/>
      <c r="BK37" s="93"/>
    </row>
    <row r="38" spans="1:63">
      <c r="A38" s="173" t="s">
        <v>103</v>
      </c>
      <c r="B38" s="173"/>
      <c r="C38" s="173"/>
      <c r="D38" s="173"/>
      <c r="E38" s="173"/>
      <c r="F38" s="173"/>
      <c r="G38" s="173"/>
      <c r="H38" s="173"/>
      <c r="I38" s="173"/>
    </row>
    <row r="39" spans="1:63" s="12" customFormat="1" ht="30" customHeight="1">
      <c r="A39" s="168" t="s">
        <v>104</v>
      </c>
      <c r="B39" s="169"/>
      <c r="C39" s="170" t="s">
        <v>217</v>
      </c>
      <c r="D39" s="171"/>
      <c r="E39" s="171"/>
      <c r="F39" s="171"/>
      <c r="G39" s="171"/>
      <c r="H39" s="172"/>
      <c r="I39" s="17" t="s">
        <v>25</v>
      </c>
      <c r="J39" s="93"/>
      <c r="K39" s="93"/>
      <c r="L39" s="93"/>
      <c r="M39" s="93"/>
      <c r="N39" s="93"/>
      <c r="O39" s="93"/>
      <c r="P39" s="93"/>
      <c r="Q39" s="93"/>
      <c r="R39" s="93"/>
      <c r="S39" s="93"/>
      <c r="T39" s="93"/>
      <c r="U39" s="93"/>
      <c r="V39" s="93"/>
      <c r="W39" s="93"/>
      <c r="X39" s="93"/>
      <c r="Y39" s="93"/>
      <c r="Z39" s="93"/>
      <c r="AA39" s="93"/>
      <c r="AB39" s="93"/>
      <c r="AC39" s="93"/>
      <c r="AD39" s="93"/>
      <c r="AE39" s="93"/>
      <c r="AF39" s="93"/>
      <c r="AG39" s="93"/>
      <c r="AH39" s="93"/>
      <c r="AI39" s="93"/>
      <c r="AJ39" s="93"/>
      <c r="AK39" s="93"/>
      <c r="AL39" s="93"/>
      <c r="AM39" s="93"/>
      <c r="AN39" s="93"/>
      <c r="AO39" s="93"/>
      <c r="AP39" s="93"/>
      <c r="AQ39" s="93"/>
      <c r="AR39" s="93"/>
      <c r="AS39" s="93"/>
      <c r="AT39" s="93"/>
      <c r="AU39" s="93"/>
      <c r="AV39" s="93"/>
      <c r="AW39" s="93"/>
      <c r="AX39" s="93"/>
      <c r="AY39" s="93"/>
      <c r="AZ39" s="93"/>
      <c r="BA39" s="93"/>
      <c r="BB39" s="93"/>
      <c r="BC39" s="93"/>
      <c r="BD39" s="93"/>
      <c r="BE39" s="93"/>
      <c r="BF39" s="93"/>
      <c r="BG39" s="93"/>
      <c r="BH39" s="93"/>
      <c r="BI39" s="93"/>
      <c r="BJ39" s="93"/>
    </row>
    <row r="40" spans="1:63" s="12" customFormat="1" ht="34.5" customHeight="1">
      <c r="A40" s="16" t="s">
        <v>0</v>
      </c>
      <c r="B40" s="16" t="s">
        <v>38</v>
      </c>
      <c r="C40" s="16" t="s">
        <v>1</v>
      </c>
      <c r="D40" s="16" t="s">
        <v>39</v>
      </c>
      <c r="E40" s="16" t="s">
        <v>25</v>
      </c>
      <c r="F40" s="18" t="s">
        <v>24</v>
      </c>
      <c r="G40" s="19" t="s">
        <v>26</v>
      </c>
      <c r="H40" s="19" t="s">
        <v>40</v>
      </c>
      <c r="I40" s="16" t="s">
        <v>4</v>
      </c>
      <c r="J40" s="93"/>
      <c r="K40" s="93"/>
      <c r="L40" s="93"/>
      <c r="M40" s="93"/>
      <c r="N40" s="93"/>
      <c r="O40" s="93"/>
      <c r="P40" s="93"/>
      <c r="Q40" s="93"/>
      <c r="R40" s="93"/>
      <c r="S40" s="93"/>
      <c r="T40" s="93"/>
      <c r="U40" s="93"/>
      <c r="V40" s="93"/>
      <c r="W40" s="93"/>
      <c r="X40" s="93"/>
      <c r="Y40" s="93"/>
      <c r="Z40" s="93"/>
      <c r="AA40" s="93"/>
      <c r="AB40" s="93"/>
      <c r="AC40" s="93"/>
      <c r="AD40" s="93"/>
      <c r="AE40" s="93"/>
      <c r="AF40" s="93"/>
      <c r="AG40" s="93"/>
      <c r="AH40" s="93"/>
      <c r="AI40" s="93"/>
      <c r="AJ40" s="93"/>
      <c r="AK40" s="93"/>
      <c r="AL40" s="93"/>
      <c r="AM40" s="93"/>
      <c r="AN40" s="93"/>
      <c r="AO40" s="93"/>
      <c r="AP40" s="93"/>
      <c r="AQ40" s="93"/>
      <c r="AR40" s="93"/>
      <c r="AS40" s="93"/>
      <c r="AT40" s="93"/>
      <c r="AU40" s="93"/>
      <c r="AV40" s="93"/>
      <c r="AW40" s="93"/>
      <c r="AX40" s="93"/>
      <c r="AY40" s="93"/>
      <c r="AZ40" s="93"/>
      <c r="BA40" s="93"/>
      <c r="BB40" s="93"/>
      <c r="BC40" s="93"/>
      <c r="BD40" s="93"/>
      <c r="BE40" s="93"/>
      <c r="BF40" s="93"/>
      <c r="BG40" s="93"/>
      <c r="BH40" s="93"/>
      <c r="BI40" s="93"/>
      <c r="BJ40" s="93"/>
    </row>
    <row r="41" spans="1:63" s="12" customFormat="1" ht="13.5">
      <c r="A41" s="20">
        <v>1</v>
      </c>
      <c r="B41" s="14">
        <v>4777</v>
      </c>
      <c r="C41" s="28" t="s">
        <v>86</v>
      </c>
      <c r="D41" s="15" t="s">
        <v>214</v>
      </c>
      <c r="E41" s="28" t="s">
        <v>84</v>
      </c>
      <c r="F41" s="28">
        <v>0.29480000000000001</v>
      </c>
      <c r="G41" s="192"/>
      <c r="H41" s="26">
        <f t="shared" ref="H41:H48" si="4">ROUND((F41*G41),2)</f>
        <v>0</v>
      </c>
      <c r="I41" s="3" t="e">
        <f t="shared" ref="I41:I48" si="5">H41/$H$21</f>
        <v>#DIV/0!</v>
      </c>
      <c r="J41" s="93"/>
      <c r="K41" s="93"/>
      <c r="L41" s="93"/>
      <c r="M41" s="93"/>
      <c r="N41" s="93"/>
      <c r="O41" s="93"/>
      <c r="P41" s="93"/>
      <c r="Q41" s="93"/>
      <c r="R41" s="93"/>
      <c r="S41" s="93"/>
      <c r="T41" s="93"/>
      <c r="U41" s="93"/>
      <c r="V41" s="93"/>
      <c r="W41" s="93"/>
      <c r="X41" s="93"/>
      <c r="Y41" s="93"/>
      <c r="Z41" s="93"/>
      <c r="AA41" s="93"/>
      <c r="AB41" s="93"/>
      <c r="AC41" s="93"/>
      <c r="AD41" s="93"/>
      <c r="AE41" s="93"/>
      <c r="AF41" s="93"/>
      <c r="AG41" s="93"/>
      <c r="AH41" s="93"/>
      <c r="AI41" s="93"/>
      <c r="AJ41" s="93"/>
      <c r="AK41" s="93"/>
      <c r="AL41" s="93"/>
      <c r="AM41" s="93"/>
      <c r="AN41" s="93"/>
      <c r="AO41" s="93"/>
      <c r="AP41" s="93"/>
      <c r="AQ41" s="93"/>
      <c r="AR41" s="93"/>
      <c r="AS41" s="93"/>
      <c r="AT41" s="93"/>
      <c r="AU41" s="93"/>
      <c r="AV41" s="93"/>
      <c r="AW41" s="93"/>
      <c r="AX41" s="93"/>
      <c r="AY41" s="93"/>
      <c r="AZ41" s="93"/>
      <c r="BA41" s="93"/>
      <c r="BB41" s="93"/>
      <c r="BC41" s="93"/>
      <c r="BD41" s="93"/>
      <c r="BE41" s="93"/>
      <c r="BF41" s="93"/>
      <c r="BG41" s="93"/>
      <c r="BH41" s="93"/>
      <c r="BI41" s="93"/>
      <c r="BJ41" s="93"/>
      <c r="BK41" s="93"/>
    </row>
    <row r="42" spans="1:63" s="12" customFormat="1" ht="13.5">
      <c r="A42" s="20">
        <v>2</v>
      </c>
      <c r="B42" s="14">
        <v>10997</v>
      </c>
      <c r="C42" s="28" t="s">
        <v>188</v>
      </c>
      <c r="D42" s="27" t="s">
        <v>203</v>
      </c>
      <c r="E42" s="28" t="s">
        <v>84</v>
      </c>
      <c r="F42" s="28">
        <v>2.8999999999999998E-3</v>
      </c>
      <c r="G42" s="192"/>
      <c r="H42" s="26">
        <f t="shared" si="4"/>
        <v>0</v>
      </c>
      <c r="I42" s="3" t="e">
        <f t="shared" si="5"/>
        <v>#DIV/0!</v>
      </c>
      <c r="J42" s="93"/>
      <c r="K42" s="93"/>
      <c r="L42" s="93"/>
      <c r="M42" s="93"/>
      <c r="N42" s="93"/>
      <c r="O42" s="93"/>
      <c r="P42" s="93"/>
      <c r="Q42" s="93"/>
      <c r="R42" s="93"/>
      <c r="S42" s="93"/>
      <c r="T42" s="93"/>
      <c r="U42" s="93"/>
      <c r="V42" s="93"/>
      <c r="W42" s="93"/>
      <c r="X42" s="93"/>
      <c r="Y42" s="93"/>
      <c r="Z42" s="93"/>
      <c r="AA42" s="93"/>
      <c r="AB42" s="93"/>
      <c r="AC42" s="93"/>
      <c r="AD42" s="93"/>
      <c r="AE42" s="93"/>
      <c r="AF42" s="93"/>
      <c r="AG42" s="93"/>
      <c r="AH42" s="93"/>
      <c r="AI42" s="93"/>
      <c r="AJ42" s="93"/>
      <c r="AK42" s="93"/>
      <c r="AL42" s="93"/>
      <c r="AM42" s="93"/>
      <c r="AN42" s="93"/>
      <c r="AO42" s="93"/>
      <c r="AP42" s="93"/>
      <c r="AQ42" s="93"/>
      <c r="AR42" s="93"/>
      <c r="AS42" s="93"/>
      <c r="AT42" s="93"/>
      <c r="AU42" s="93"/>
      <c r="AV42" s="93"/>
      <c r="AW42" s="93"/>
      <c r="AX42" s="93"/>
      <c r="AY42" s="93"/>
      <c r="AZ42" s="93"/>
      <c r="BA42" s="93"/>
      <c r="BB42" s="93"/>
      <c r="BC42" s="93"/>
      <c r="BD42" s="93"/>
      <c r="BE42" s="93"/>
      <c r="BF42" s="93"/>
      <c r="BG42" s="93"/>
      <c r="BH42" s="93"/>
      <c r="BI42" s="93"/>
      <c r="BJ42" s="93"/>
      <c r="BK42" s="93"/>
    </row>
    <row r="43" spans="1:63" s="12" customFormat="1" ht="27">
      <c r="A43" s="20">
        <v>3</v>
      </c>
      <c r="B43" s="14">
        <v>11964</v>
      </c>
      <c r="C43" s="28" t="s">
        <v>86</v>
      </c>
      <c r="D43" s="27" t="s">
        <v>215</v>
      </c>
      <c r="E43" s="28" t="s">
        <v>87</v>
      </c>
      <c r="F43" s="28">
        <v>9.1200000000000003E-2</v>
      </c>
      <c r="G43" s="192"/>
      <c r="H43" s="26">
        <f t="shared" si="4"/>
        <v>0</v>
      </c>
      <c r="I43" s="3" t="e">
        <f t="shared" si="5"/>
        <v>#DIV/0!</v>
      </c>
      <c r="J43" s="93"/>
      <c r="K43" s="93"/>
      <c r="L43" s="93"/>
      <c r="M43" s="93"/>
      <c r="N43" s="93"/>
      <c r="O43" s="93"/>
      <c r="P43" s="93"/>
      <c r="Q43" s="93"/>
      <c r="R43" s="93"/>
      <c r="S43" s="93"/>
      <c r="T43" s="93"/>
      <c r="U43" s="93"/>
      <c r="V43" s="93"/>
      <c r="W43" s="93"/>
      <c r="X43" s="93"/>
      <c r="Y43" s="93"/>
      <c r="Z43" s="93"/>
      <c r="AA43" s="93"/>
      <c r="AB43" s="93"/>
      <c r="AC43" s="93"/>
      <c r="AD43" s="93"/>
      <c r="AE43" s="93"/>
      <c r="AF43" s="93"/>
      <c r="AG43" s="93"/>
      <c r="AH43" s="93"/>
      <c r="AI43" s="93"/>
      <c r="AJ43" s="93"/>
      <c r="AK43" s="93"/>
      <c r="AL43" s="93"/>
      <c r="AM43" s="93"/>
      <c r="AN43" s="93"/>
      <c r="AO43" s="93"/>
      <c r="AP43" s="93"/>
      <c r="AQ43" s="93"/>
      <c r="AR43" s="93"/>
      <c r="AS43" s="93"/>
      <c r="AT43" s="93"/>
      <c r="AU43" s="93"/>
      <c r="AV43" s="93"/>
      <c r="AW43" s="93"/>
      <c r="AX43" s="93"/>
      <c r="AY43" s="93"/>
      <c r="AZ43" s="93"/>
      <c r="BA43" s="93"/>
      <c r="BB43" s="93"/>
      <c r="BC43" s="93"/>
      <c r="BD43" s="93"/>
      <c r="BE43" s="93"/>
      <c r="BF43" s="93"/>
      <c r="BG43" s="93"/>
      <c r="BH43" s="93"/>
      <c r="BI43" s="93"/>
      <c r="BJ43" s="93"/>
      <c r="BK43" s="93"/>
    </row>
    <row r="44" spans="1:63" s="12" customFormat="1" ht="27">
      <c r="A44" s="20">
        <v>4</v>
      </c>
      <c r="B44" s="14">
        <v>40598</v>
      </c>
      <c r="C44" s="28" t="s">
        <v>188</v>
      </c>
      <c r="D44" s="27" t="s">
        <v>216</v>
      </c>
      <c r="E44" s="28" t="s">
        <v>84</v>
      </c>
      <c r="F44" s="28">
        <v>0.70520000000000005</v>
      </c>
      <c r="G44" s="192"/>
      <c r="H44" s="26">
        <f t="shared" si="4"/>
        <v>0</v>
      </c>
      <c r="I44" s="3" t="e">
        <f t="shared" si="5"/>
        <v>#DIV/0!</v>
      </c>
      <c r="J44" s="93"/>
      <c r="K44" s="93"/>
      <c r="L44" s="93"/>
      <c r="M44" s="93"/>
      <c r="N44" s="93"/>
      <c r="O44" s="93"/>
      <c r="P44" s="93"/>
      <c r="Q44" s="93"/>
      <c r="R44" s="93"/>
      <c r="S44" s="93"/>
      <c r="T44" s="93"/>
      <c r="U44" s="93"/>
      <c r="V44" s="93"/>
      <c r="W44" s="93"/>
      <c r="X44" s="93"/>
      <c r="Y44" s="93"/>
      <c r="Z44" s="93"/>
      <c r="AA44" s="93"/>
      <c r="AB44" s="93"/>
      <c r="AC44" s="93"/>
      <c r="AD44" s="93"/>
      <c r="AE44" s="93"/>
      <c r="AF44" s="93"/>
      <c r="AG44" s="93"/>
      <c r="AH44" s="93"/>
      <c r="AI44" s="93"/>
      <c r="AJ44" s="93"/>
      <c r="AK44" s="93"/>
      <c r="AL44" s="93"/>
      <c r="AM44" s="93"/>
      <c r="AN44" s="93"/>
      <c r="AO44" s="93"/>
      <c r="AP44" s="93"/>
      <c r="AQ44" s="93"/>
      <c r="AR44" s="93"/>
      <c r="AS44" s="93"/>
      <c r="AT44" s="93"/>
      <c r="AU44" s="93"/>
      <c r="AV44" s="93"/>
      <c r="AW44" s="93"/>
      <c r="AX44" s="93"/>
      <c r="AY44" s="93"/>
      <c r="AZ44" s="93"/>
      <c r="BA44" s="93"/>
      <c r="BB44" s="93"/>
      <c r="BC44" s="93"/>
      <c r="BD44" s="93"/>
      <c r="BE44" s="93"/>
      <c r="BF44" s="93"/>
      <c r="BG44" s="93"/>
      <c r="BH44" s="93"/>
      <c r="BI44" s="93"/>
      <c r="BJ44" s="93"/>
      <c r="BK44" s="93"/>
    </row>
    <row r="45" spans="1:63" s="12" customFormat="1" ht="27">
      <c r="A45" s="20">
        <v>5</v>
      </c>
      <c r="B45" s="14">
        <v>88278</v>
      </c>
      <c r="C45" s="28" t="s">
        <v>80</v>
      </c>
      <c r="D45" s="27" t="s">
        <v>206</v>
      </c>
      <c r="E45" s="28" t="s">
        <v>101</v>
      </c>
      <c r="F45" s="28">
        <v>5.8700000000000002E-2</v>
      </c>
      <c r="G45" s="193"/>
      <c r="H45" s="26">
        <f t="shared" si="4"/>
        <v>0</v>
      </c>
      <c r="I45" s="3" t="e">
        <f t="shared" si="5"/>
        <v>#DIV/0!</v>
      </c>
      <c r="J45" s="93"/>
      <c r="K45" s="93"/>
      <c r="L45" s="93"/>
      <c r="M45" s="93"/>
      <c r="N45" s="93"/>
      <c r="O45" s="93"/>
      <c r="P45" s="93"/>
      <c r="Q45" s="93"/>
      <c r="R45" s="93"/>
      <c r="S45" s="93"/>
      <c r="T45" s="93"/>
      <c r="U45" s="93"/>
      <c r="V45" s="93"/>
      <c r="W45" s="93"/>
      <c r="X45" s="93"/>
      <c r="Y45" s="93"/>
      <c r="Z45" s="93"/>
      <c r="AA45" s="93"/>
      <c r="AB45" s="93"/>
      <c r="AC45" s="93"/>
      <c r="AD45" s="93"/>
      <c r="AE45" s="93"/>
      <c r="AF45" s="93"/>
      <c r="AG45" s="93"/>
      <c r="AH45" s="93"/>
      <c r="AI45" s="93"/>
      <c r="AJ45" s="93"/>
      <c r="AK45" s="93"/>
      <c r="AL45" s="93"/>
      <c r="AM45" s="93"/>
      <c r="AN45" s="93"/>
      <c r="AO45" s="93"/>
      <c r="AP45" s="93"/>
      <c r="AQ45" s="93"/>
      <c r="AR45" s="93"/>
      <c r="AS45" s="93"/>
      <c r="AT45" s="93"/>
      <c r="AU45" s="93"/>
      <c r="AV45" s="93"/>
      <c r="AW45" s="93"/>
      <c r="AX45" s="93"/>
      <c r="AY45" s="93"/>
      <c r="AZ45" s="93"/>
      <c r="BA45" s="93"/>
      <c r="BB45" s="93"/>
      <c r="BC45" s="93"/>
      <c r="BD45" s="93"/>
      <c r="BE45" s="93"/>
      <c r="BF45" s="93"/>
      <c r="BG45" s="93"/>
      <c r="BH45" s="93"/>
      <c r="BI45" s="93"/>
      <c r="BJ45" s="93"/>
      <c r="BK45" s="93"/>
    </row>
    <row r="46" spans="1:63" s="12" customFormat="1" ht="13.5">
      <c r="A46" s="20">
        <v>6</v>
      </c>
      <c r="B46" s="14">
        <v>88316</v>
      </c>
      <c r="C46" s="28" t="s">
        <v>80</v>
      </c>
      <c r="D46" s="27" t="s">
        <v>100</v>
      </c>
      <c r="E46" s="28" t="s">
        <v>101</v>
      </c>
      <c r="F46" s="28">
        <v>1.9699999999999999E-2</v>
      </c>
      <c r="G46" s="192"/>
      <c r="H46" s="26">
        <f t="shared" si="4"/>
        <v>0</v>
      </c>
      <c r="I46" s="3" t="e">
        <f t="shared" si="5"/>
        <v>#DIV/0!</v>
      </c>
      <c r="J46" s="93"/>
      <c r="K46" s="93"/>
      <c r="L46" s="93"/>
      <c r="M46" s="93"/>
      <c r="N46" s="93"/>
      <c r="O46" s="93"/>
      <c r="P46" s="93"/>
      <c r="Q46" s="93"/>
      <c r="R46" s="93"/>
      <c r="S46" s="93"/>
      <c r="T46" s="93"/>
      <c r="U46" s="93"/>
      <c r="V46" s="93"/>
      <c r="W46" s="93"/>
      <c r="X46" s="93"/>
      <c r="Y46" s="93"/>
      <c r="Z46" s="93"/>
      <c r="AA46" s="93"/>
      <c r="AB46" s="93"/>
      <c r="AC46" s="93"/>
      <c r="AD46" s="93"/>
      <c r="AE46" s="93"/>
      <c r="AF46" s="93"/>
      <c r="AG46" s="93"/>
      <c r="AH46" s="93"/>
      <c r="AI46" s="93"/>
      <c r="AJ46" s="93"/>
      <c r="AK46" s="93"/>
      <c r="AL46" s="93"/>
      <c r="AM46" s="93"/>
      <c r="AN46" s="93"/>
      <c r="AO46" s="93"/>
      <c r="AP46" s="93"/>
      <c r="AQ46" s="93"/>
      <c r="AR46" s="93"/>
      <c r="AS46" s="93"/>
      <c r="AT46" s="93"/>
      <c r="AU46" s="93"/>
      <c r="AV46" s="93"/>
      <c r="AW46" s="93"/>
      <c r="AX46" s="93"/>
      <c r="AY46" s="93"/>
      <c r="AZ46" s="93"/>
      <c r="BA46" s="93"/>
      <c r="BB46" s="93"/>
      <c r="BC46" s="93"/>
      <c r="BD46" s="93"/>
      <c r="BE46" s="93"/>
      <c r="BF46" s="93"/>
      <c r="BG46" s="93"/>
      <c r="BH46" s="93"/>
      <c r="BI46" s="93"/>
      <c r="BJ46" s="93"/>
      <c r="BK46" s="93"/>
    </row>
    <row r="47" spans="1:63" s="12" customFormat="1" ht="40.5">
      <c r="A47" s="20">
        <v>7</v>
      </c>
      <c r="B47" s="14">
        <v>93287</v>
      </c>
      <c r="C47" s="28" t="s">
        <v>80</v>
      </c>
      <c r="D47" s="27" t="s">
        <v>208</v>
      </c>
      <c r="E47" s="28" t="s">
        <v>200</v>
      </c>
      <c r="F47" s="28">
        <v>8.0000000000000004E-4</v>
      </c>
      <c r="G47" s="192"/>
      <c r="H47" s="26">
        <f t="shared" si="4"/>
        <v>0</v>
      </c>
      <c r="I47" s="3" t="e">
        <f t="shared" si="5"/>
        <v>#DIV/0!</v>
      </c>
      <c r="J47" s="93"/>
      <c r="K47" s="93"/>
      <c r="L47" s="93"/>
      <c r="M47" s="93"/>
      <c r="N47" s="93"/>
      <c r="O47" s="93"/>
      <c r="P47" s="93"/>
      <c r="Q47" s="93"/>
      <c r="R47" s="93"/>
      <c r="S47" s="93"/>
      <c r="T47" s="93"/>
      <c r="U47" s="93"/>
      <c r="V47" s="93"/>
      <c r="W47" s="93"/>
      <c r="X47" s="93"/>
      <c r="Y47" s="93"/>
      <c r="Z47" s="93"/>
      <c r="AA47" s="93"/>
      <c r="AB47" s="93"/>
      <c r="AC47" s="93"/>
      <c r="AD47" s="93"/>
      <c r="AE47" s="93"/>
      <c r="AF47" s="93"/>
      <c r="AG47" s="93"/>
      <c r="AH47" s="93"/>
      <c r="AI47" s="93"/>
      <c r="AJ47" s="93"/>
      <c r="AK47" s="93"/>
      <c r="AL47" s="93"/>
      <c r="AM47" s="93"/>
      <c r="AN47" s="93"/>
      <c r="AO47" s="93"/>
      <c r="AP47" s="93"/>
      <c r="AQ47" s="93"/>
      <c r="AR47" s="93"/>
      <c r="AS47" s="93"/>
      <c r="AT47" s="93"/>
      <c r="AU47" s="93"/>
      <c r="AV47" s="93"/>
      <c r="AW47" s="93"/>
      <c r="AX47" s="93"/>
      <c r="AY47" s="93"/>
      <c r="AZ47" s="93"/>
      <c r="BA47" s="93"/>
      <c r="BB47" s="93"/>
      <c r="BC47" s="93"/>
      <c r="BD47" s="93"/>
      <c r="BE47" s="93"/>
      <c r="BF47" s="93"/>
      <c r="BG47" s="93"/>
      <c r="BH47" s="93"/>
      <c r="BI47" s="93"/>
      <c r="BJ47" s="93"/>
      <c r="BK47" s="93"/>
    </row>
    <row r="48" spans="1:63" s="12" customFormat="1" ht="40.5">
      <c r="A48" s="20">
        <v>8</v>
      </c>
      <c r="B48" s="14">
        <v>93288</v>
      </c>
      <c r="C48" s="28" t="s">
        <v>80</v>
      </c>
      <c r="D48" s="27" t="s">
        <v>209</v>
      </c>
      <c r="E48" s="28" t="s">
        <v>201</v>
      </c>
      <c r="F48" s="28">
        <v>1.1000000000000001E-3</v>
      </c>
      <c r="G48" s="192"/>
      <c r="H48" s="26">
        <f t="shared" si="4"/>
        <v>0</v>
      </c>
      <c r="I48" s="3" t="e">
        <f t="shared" si="5"/>
        <v>#DIV/0!</v>
      </c>
      <c r="J48" s="93"/>
      <c r="K48" s="93"/>
      <c r="L48" s="93"/>
      <c r="M48" s="93"/>
      <c r="N48" s="93"/>
      <c r="O48" s="93"/>
      <c r="P48" s="93"/>
      <c r="Q48" s="93"/>
      <c r="R48" s="93"/>
      <c r="S48" s="93"/>
      <c r="T48" s="93"/>
      <c r="U48" s="93"/>
      <c r="V48" s="93"/>
      <c r="W48" s="93"/>
      <c r="X48" s="93"/>
      <c r="Y48" s="93"/>
      <c r="Z48" s="93"/>
      <c r="AA48" s="93"/>
      <c r="AB48" s="93"/>
      <c r="AC48" s="93"/>
      <c r="AD48" s="93"/>
      <c r="AE48" s="93"/>
      <c r="AF48" s="93"/>
      <c r="AG48" s="93"/>
      <c r="AH48" s="93"/>
      <c r="AI48" s="93"/>
      <c r="AJ48" s="93"/>
      <c r="AK48" s="93"/>
      <c r="AL48" s="93"/>
      <c r="AM48" s="93"/>
      <c r="AN48" s="93"/>
      <c r="AO48" s="93"/>
      <c r="AP48" s="93"/>
      <c r="AQ48" s="93"/>
      <c r="AR48" s="93"/>
      <c r="AS48" s="93"/>
      <c r="AT48" s="93"/>
      <c r="AU48" s="93"/>
      <c r="AV48" s="93"/>
      <c r="AW48" s="93"/>
      <c r="AX48" s="93"/>
      <c r="AY48" s="93"/>
      <c r="AZ48" s="93"/>
      <c r="BA48" s="93"/>
      <c r="BB48" s="93"/>
      <c r="BC48" s="93"/>
      <c r="BD48" s="93"/>
      <c r="BE48" s="93"/>
      <c r="BF48" s="93"/>
      <c r="BG48" s="93"/>
      <c r="BH48" s="93"/>
      <c r="BI48" s="93"/>
      <c r="BJ48" s="93"/>
      <c r="BK48" s="93"/>
    </row>
    <row r="49" spans="1:63" s="12" customFormat="1" ht="15" customHeight="1">
      <c r="A49" s="163"/>
      <c r="B49" s="164"/>
      <c r="C49" s="164"/>
      <c r="D49" s="165"/>
      <c r="E49" s="21" t="s">
        <v>41</v>
      </c>
      <c r="F49" s="174" t="s">
        <v>18</v>
      </c>
      <c r="G49" s="174"/>
      <c r="H49" s="42">
        <f>SUM(H41:H48)</f>
        <v>0</v>
      </c>
      <c r="I49" s="22" t="e">
        <f>SUM(I41:I48)</f>
        <v>#DIV/0!</v>
      </c>
      <c r="J49" s="93"/>
      <c r="K49" s="93"/>
      <c r="L49" s="93"/>
      <c r="M49" s="93"/>
      <c r="N49" s="93"/>
      <c r="O49" s="93"/>
      <c r="P49" s="93"/>
      <c r="Q49" s="93"/>
      <c r="R49" s="93"/>
      <c r="S49" s="93"/>
      <c r="T49" s="93"/>
      <c r="U49" s="93"/>
      <c r="V49" s="93"/>
      <c r="W49" s="93"/>
      <c r="X49" s="93"/>
      <c r="Y49" s="93"/>
      <c r="Z49" s="93"/>
      <c r="AA49" s="93"/>
      <c r="AB49" s="93"/>
      <c r="AC49" s="93"/>
      <c r="AD49" s="93"/>
      <c r="AE49" s="93"/>
      <c r="AF49" s="93"/>
      <c r="AG49" s="93"/>
      <c r="AH49" s="93"/>
      <c r="AI49" s="93"/>
      <c r="AJ49" s="93"/>
      <c r="AK49" s="93"/>
      <c r="AL49" s="93"/>
      <c r="AM49" s="93"/>
      <c r="AN49" s="93"/>
      <c r="AO49" s="93"/>
      <c r="AP49" s="93"/>
      <c r="AQ49" s="93"/>
      <c r="AR49" s="93"/>
      <c r="AS49" s="93"/>
      <c r="AT49" s="93"/>
      <c r="AU49" s="93"/>
      <c r="AV49" s="93"/>
      <c r="AW49" s="93"/>
      <c r="AX49" s="93"/>
      <c r="AY49" s="93"/>
      <c r="AZ49" s="93"/>
      <c r="BA49" s="93"/>
      <c r="BB49" s="93"/>
      <c r="BC49" s="93"/>
      <c r="BD49" s="93"/>
      <c r="BE49" s="93"/>
      <c r="BF49" s="93"/>
      <c r="BG49" s="93"/>
      <c r="BH49" s="93"/>
      <c r="BI49" s="93"/>
      <c r="BJ49" s="93"/>
      <c r="BK49" s="93"/>
    </row>
  </sheetData>
  <mergeCells count="30">
    <mergeCell ref="A49:D49"/>
    <mergeCell ref="F49:G49"/>
    <mergeCell ref="A36:D36"/>
    <mergeCell ref="F36:G36"/>
    <mergeCell ref="A38:I38"/>
    <mergeCell ref="A39:B39"/>
    <mergeCell ref="C39:H39"/>
    <mergeCell ref="C4:G4"/>
    <mergeCell ref="C5:G5"/>
    <mergeCell ref="C6:G6"/>
    <mergeCell ref="A6:B6"/>
    <mergeCell ref="A24:B24"/>
    <mergeCell ref="C24:H24"/>
    <mergeCell ref="A8:I8"/>
    <mergeCell ref="F21:G21"/>
    <mergeCell ref="C9:H9"/>
    <mergeCell ref="A9:B9"/>
    <mergeCell ref="A23:I23"/>
    <mergeCell ref="A1:I1"/>
    <mergeCell ref="A3:B3"/>
    <mergeCell ref="A2:B2"/>
    <mergeCell ref="A21:D21"/>
    <mergeCell ref="A4:B4"/>
    <mergeCell ref="A5:B5"/>
    <mergeCell ref="H2:H3"/>
    <mergeCell ref="I2:I3"/>
    <mergeCell ref="H4:H5"/>
    <mergeCell ref="I4:I5"/>
    <mergeCell ref="C2:G2"/>
    <mergeCell ref="C3:G3"/>
  </mergeCells>
  <printOptions horizontalCentered="1"/>
  <pageMargins left="0.31496062992125984" right="0.31496062992125984" top="0.74803149606299213" bottom="0.78740157480314965" header="0.31496062992125984" footer="0.11811023622047245"/>
  <pageSetup paperSize="9" scale="63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L19"/>
  <sheetViews>
    <sheetView view="pageBreakPreview" zoomScaleNormal="115" zoomScaleSheetLayoutView="100" workbookViewId="0">
      <selection activeCell="N5" sqref="N5:P5"/>
    </sheetView>
  </sheetViews>
  <sheetFormatPr defaultColWidth="9" defaultRowHeight="14.25"/>
  <cols>
    <col min="1" max="1" width="5.375" style="44" bestFit="1" customWidth="1"/>
    <col min="2" max="2" width="36.25" style="44" customWidth="1"/>
    <col min="3" max="3" width="12.625" style="67" bestFit="1" customWidth="1"/>
    <col min="4" max="4" width="9.125" style="65" customWidth="1"/>
    <col min="5" max="5" width="7" style="65" bestFit="1" customWidth="1"/>
    <col min="6" max="6" width="11.25" style="44" bestFit="1" customWidth="1"/>
    <col min="7" max="7" width="6.75" style="66" bestFit="1" customWidth="1"/>
    <col min="8" max="8" width="11.25" style="44" bestFit="1" customWidth="1"/>
    <col min="9" max="9" width="6.25" style="66" bestFit="1" customWidth="1"/>
    <col min="10" max="10" width="11.25" style="44" bestFit="1" customWidth="1"/>
    <col min="11" max="11" width="6.25" style="44" bestFit="1" customWidth="1"/>
    <col min="12" max="12" width="12.625" style="44" bestFit="1" customWidth="1"/>
    <col min="13" max="13" width="6.25" style="44" bestFit="1" customWidth="1"/>
    <col min="14" max="14" width="12.625" style="44" bestFit="1" customWidth="1"/>
    <col min="15" max="15" width="7.125" style="44" bestFit="1" customWidth="1"/>
    <col min="16" max="16" width="12.625" style="44" bestFit="1" customWidth="1"/>
    <col min="17" max="28" width="8.125" style="44" customWidth="1"/>
    <col min="29" max="996" width="10.625" style="44" customWidth="1"/>
    <col min="997" max="1000" width="9" style="44" customWidth="1"/>
    <col min="1001" max="16384" width="9" style="44"/>
  </cols>
  <sheetData>
    <row r="1" spans="1:1000">
      <c r="A1" s="125" t="s">
        <v>273</v>
      </c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25"/>
    </row>
    <row r="2" spans="1:1000">
      <c r="A2" s="183"/>
      <c r="B2" s="183"/>
      <c r="C2" s="183"/>
      <c r="D2" s="183"/>
      <c r="E2" s="183"/>
      <c r="F2" s="183"/>
      <c r="G2" s="183"/>
      <c r="H2" s="183"/>
      <c r="I2" s="183"/>
      <c r="J2" s="183"/>
      <c r="K2" s="183"/>
      <c r="L2" s="183"/>
      <c r="M2" s="183"/>
      <c r="N2" s="183"/>
      <c r="O2" s="183"/>
      <c r="P2" s="183"/>
    </row>
    <row r="3" spans="1:1000" s="45" customFormat="1">
      <c r="A3" s="184" t="s">
        <v>20</v>
      </c>
      <c r="B3" s="185"/>
      <c r="C3" s="175" t="str">
        <f>'Planilha Orçamentária'!C4</f>
        <v>Prefeitura Municipal de Itararé</v>
      </c>
      <c r="D3" s="175"/>
      <c r="E3" s="175"/>
      <c r="F3" s="175"/>
      <c r="G3" s="175"/>
      <c r="H3" s="175"/>
      <c r="I3" s="175"/>
      <c r="J3" s="175"/>
      <c r="K3" s="175"/>
      <c r="L3" s="188" t="s">
        <v>32</v>
      </c>
      <c r="M3" s="188"/>
      <c r="N3" s="178">
        <f>BDI!G4</f>
        <v>0.25229532019704437</v>
      </c>
      <c r="O3" s="178"/>
      <c r="P3" s="178"/>
    </row>
    <row r="4" spans="1:1000" s="45" customFormat="1">
      <c r="A4" s="184" t="s">
        <v>21</v>
      </c>
      <c r="B4" s="185"/>
      <c r="C4" s="181" t="str">
        <f>'Planilha Orçamentária'!C5:D5</f>
        <v>Execução de Cobertura da Quadra da E. M. C. Alice da Fonseca Braga</v>
      </c>
      <c r="D4" s="182"/>
      <c r="E4" s="182"/>
      <c r="F4" s="182"/>
      <c r="G4" s="182"/>
      <c r="H4" s="182"/>
      <c r="I4" s="182"/>
      <c r="J4" s="182"/>
      <c r="K4" s="182"/>
      <c r="L4" s="188" t="s">
        <v>33</v>
      </c>
      <c r="M4" s="188"/>
      <c r="N4" s="177" t="s">
        <v>230</v>
      </c>
      <c r="O4" s="177"/>
      <c r="P4" s="177"/>
    </row>
    <row r="5" spans="1:1000" s="45" customFormat="1">
      <c r="A5" s="184" t="s">
        <v>22</v>
      </c>
      <c r="B5" s="185"/>
      <c r="C5" s="175" t="str">
        <f>'Planilha Orçamentária'!C6:D6</f>
        <v>Praça Antonio Pratiano, s/nº, Santa Cruz dos Lopes, Itararé / SP</v>
      </c>
      <c r="D5" s="175"/>
      <c r="E5" s="175"/>
      <c r="F5" s="175"/>
      <c r="G5" s="175"/>
      <c r="H5" s="175"/>
      <c r="I5" s="175"/>
      <c r="J5" s="175"/>
      <c r="K5" s="175"/>
      <c r="L5" s="188" t="s">
        <v>34</v>
      </c>
      <c r="M5" s="188"/>
      <c r="N5" s="176" t="e">
        <f>P18</f>
        <v>#REF!</v>
      </c>
      <c r="O5" s="176"/>
      <c r="P5" s="176"/>
    </row>
    <row r="6" spans="1:1000" ht="12.75" customHeight="1">
      <c r="A6" s="46"/>
      <c r="B6" s="45"/>
      <c r="C6" s="45"/>
      <c r="D6" s="45"/>
      <c r="E6" s="45"/>
      <c r="F6" s="47"/>
      <c r="G6" s="48"/>
      <c r="H6" s="49"/>
      <c r="I6" s="45"/>
      <c r="J6" s="45"/>
      <c r="K6" s="45"/>
      <c r="L6" s="45"/>
      <c r="M6" s="45"/>
      <c r="N6" s="45"/>
      <c r="O6" s="45"/>
      <c r="P6" s="45"/>
      <c r="Q6" s="45"/>
      <c r="R6" s="45"/>
      <c r="S6" s="45"/>
      <c r="T6" s="45"/>
      <c r="U6" s="45"/>
      <c r="V6" s="45"/>
      <c r="W6" s="45"/>
      <c r="X6" s="45"/>
      <c r="Y6" s="45"/>
      <c r="Z6" s="45"/>
      <c r="AA6" s="45"/>
      <c r="AB6" s="45"/>
      <c r="AC6" s="45"/>
      <c r="AD6" s="45"/>
      <c r="AE6" s="45"/>
      <c r="AF6" s="45"/>
      <c r="AG6" s="45"/>
      <c r="AH6" s="45"/>
      <c r="AI6" s="45"/>
      <c r="AJ6" s="45"/>
      <c r="AK6" s="45"/>
      <c r="AL6" s="45"/>
      <c r="AM6" s="45"/>
      <c r="AN6" s="45"/>
      <c r="AO6" s="45"/>
      <c r="AP6" s="45"/>
      <c r="AQ6" s="45"/>
      <c r="AR6" s="45"/>
      <c r="AS6" s="45"/>
      <c r="AT6" s="45"/>
      <c r="AU6" s="45"/>
      <c r="AV6" s="45"/>
      <c r="AW6" s="45"/>
      <c r="AX6" s="45"/>
      <c r="AY6" s="45"/>
      <c r="AZ6" s="45"/>
      <c r="BA6" s="45"/>
      <c r="BB6" s="45"/>
      <c r="BC6" s="45"/>
      <c r="BD6" s="45"/>
      <c r="BE6" s="45"/>
      <c r="BF6" s="45"/>
      <c r="BG6" s="45"/>
      <c r="BH6" s="45"/>
      <c r="BI6" s="45"/>
      <c r="BJ6" s="45"/>
      <c r="BK6" s="45"/>
      <c r="BL6" s="45"/>
      <c r="BM6" s="45"/>
      <c r="BN6" s="45"/>
      <c r="BO6" s="45"/>
      <c r="BP6" s="45"/>
      <c r="BQ6" s="45"/>
      <c r="BR6" s="45"/>
      <c r="BS6" s="45"/>
      <c r="BT6" s="45"/>
      <c r="BU6" s="45"/>
      <c r="BV6" s="45"/>
      <c r="BW6" s="45"/>
      <c r="BX6" s="45"/>
      <c r="BY6" s="45"/>
      <c r="BZ6" s="45"/>
      <c r="CA6" s="45"/>
      <c r="CB6" s="45"/>
      <c r="CC6" s="45"/>
      <c r="CD6" s="45"/>
      <c r="CE6" s="45"/>
      <c r="CF6" s="45"/>
      <c r="CG6" s="45"/>
      <c r="CH6" s="45"/>
      <c r="CI6" s="45"/>
      <c r="CJ6" s="45"/>
      <c r="CK6" s="45"/>
      <c r="CL6" s="45"/>
      <c r="CM6" s="45"/>
      <c r="CN6" s="45"/>
      <c r="CO6" s="45"/>
      <c r="CP6" s="45"/>
      <c r="CQ6" s="45"/>
      <c r="CR6" s="45"/>
      <c r="CS6" s="45"/>
      <c r="CT6" s="45"/>
      <c r="CU6" s="45"/>
      <c r="CV6" s="45"/>
      <c r="CW6" s="45"/>
      <c r="CX6" s="45"/>
      <c r="CY6" s="45"/>
      <c r="CZ6" s="45"/>
      <c r="DA6" s="45"/>
      <c r="DB6" s="45"/>
      <c r="DC6" s="45"/>
      <c r="DD6" s="45"/>
      <c r="DE6" s="45"/>
      <c r="DF6" s="45"/>
      <c r="DG6" s="45"/>
      <c r="DH6" s="45"/>
      <c r="DI6" s="45"/>
      <c r="DJ6" s="45"/>
      <c r="DK6" s="45"/>
      <c r="DL6" s="45"/>
      <c r="DM6" s="45"/>
      <c r="DN6" s="45"/>
      <c r="DO6" s="45"/>
      <c r="DP6" s="45"/>
      <c r="DQ6" s="45"/>
      <c r="DR6" s="45"/>
      <c r="DS6" s="45"/>
      <c r="DT6" s="45"/>
      <c r="DU6" s="45"/>
      <c r="DV6" s="45"/>
      <c r="DW6" s="45"/>
      <c r="DX6" s="45"/>
      <c r="DY6" s="45"/>
      <c r="DZ6" s="45"/>
      <c r="EA6" s="45"/>
      <c r="EB6" s="45"/>
      <c r="EC6" s="45"/>
      <c r="ED6" s="45"/>
      <c r="EE6" s="45"/>
      <c r="EF6" s="45"/>
      <c r="EG6" s="45"/>
      <c r="EH6" s="45"/>
      <c r="EI6" s="45"/>
      <c r="EJ6" s="45"/>
      <c r="EK6" s="45"/>
      <c r="EL6" s="45"/>
      <c r="EM6" s="45"/>
      <c r="EN6" s="45"/>
      <c r="EO6" s="45"/>
      <c r="EP6" s="45"/>
      <c r="EQ6" s="45"/>
      <c r="ER6" s="45"/>
      <c r="ES6" s="45"/>
      <c r="ET6" s="45"/>
      <c r="EU6" s="45"/>
      <c r="EV6" s="45"/>
      <c r="EW6" s="45"/>
      <c r="EX6" s="45"/>
      <c r="EY6" s="45"/>
      <c r="EZ6" s="45"/>
      <c r="FA6" s="45"/>
      <c r="FB6" s="45"/>
      <c r="FC6" s="45"/>
      <c r="FD6" s="45"/>
      <c r="FE6" s="45"/>
      <c r="FF6" s="45"/>
      <c r="FG6" s="45"/>
      <c r="FH6" s="45"/>
      <c r="FI6" s="45"/>
      <c r="FJ6" s="45"/>
      <c r="FK6" s="45"/>
      <c r="FL6" s="45"/>
      <c r="FM6" s="45"/>
      <c r="FN6" s="45"/>
      <c r="FO6" s="45"/>
      <c r="FP6" s="45"/>
      <c r="FQ6" s="45"/>
      <c r="FR6" s="45"/>
      <c r="FS6" s="45"/>
      <c r="FT6" s="45"/>
      <c r="FU6" s="45"/>
      <c r="FV6" s="45"/>
      <c r="FW6" s="45"/>
      <c r="FX6" s="45"/>
      <c r="FY6" s="45"/>
      <c r="FZ6" s="45"/>
      <c r="GA6" s="45"/>
      <c r="GB6" s="45"/>
      <c r="GC6" s="45"/>
      <c r="GD6" s="45"/>
      <c r="GE6" s="45"/>
      <c r="GF6" s="45"/>
      <c r="GG6" s="45"/>
      <c r="GH6" s="45"/>
      <c r="GI6" s="45"/>
      <c r="GJ6" s="45"/>
      <c r="GK6" s="45"/>
      <c r="GL6" s="45"/>
      <c r="GM6" s="45"/>
      <c r="GN6" s="45"/>
      <c r="GO6" s="45"/>
      <c r="GP6" s="45"/>
      <c r="GQ6" s="45"/>
      <c r="GR6" s="45"/>
      <c r="GS6" s="45"/>
      <c r="GT6" s="45"/>
      <c r="GU6" s="45"/>
      <c r="GV6" s="45"/>
      <c r="GW6" s="45"/>
      <c r="GX6" s="45"/>
      <c r="GY6" s="45"/>
      <c r="GZ6" s="45"/>
      <c r="HA6" s="45"/>
      <c r="HB6" s="45"/>
      <c r="HC6" s="45"/>
      <c r="HD6" s="45"/>
      <c r="HE6" s="45"/>
      <c r="HF6" s="45"/>
      <c r="HG6" s="45"/>
      <c r="HH6" s="45"/>
      <c r="HI6" s="45"/>
      <c r="HJ6" s="45"/>
      <c r="HK6" s="45"/>
      <c r="HL6" s="45"/>
      <c r="HM6" s="45"/>
      <c r="HN6" s="45"/>
      <c r="HO6" s="45"/>
      <c r="HP6" s="45"/>
      <c r="HQ6" s="45"/>
      <c r="HR6" s="45"/>
      <c r="HS6" s="45"/>
      <c r="HT6" s="45"/>
      <c r="HU6" s="45"/>
      <c r="HV6" s="45"/>
      <c r="HW6" s="45"/>
      <c r="HX6" s="45"/>
      <c r="HY6" s="45"/>
      <c r="HZ6" s="45"/>
      <c r="IA6" s="45"/>
      <c r="IB6" s="45"/>
      <c r="IC6" s="45"/>
      <c r="ID6" s="45"/>
      <c r="IE6" s="45"/>
      <c r="IF6" s="45"/>
      <c r="IG6" s="45"/>
      <c r="IH6" s="45"/>
      <c r="II6" s="45"/>
      <c r="IJ6" s="45"/>
      <c r="IK6" s="45"/>
      <c r="IL6" s="45"/>
      <c r="IM6" s="45"/>
      <c r="IN6" s="45"/>
      <c r="IO6" s="45"/>
      <c r="IP6" s="45"/>
      <c r="IQ6" s="45"/>
      <c r="IR6" s="45"/>
      <c r="IS6" s="45"/>
      <c r="IT6" s="45"/>
      <c r="IU6" s="45"/>
      <c r="IV6" s="45"/>
      <c r="IW6" s="45"/>
      <c r="IX6" s="45"/>
      <c r="IY6" s="45"/>
      <c r="IZ6" s="45"/>
      <c r="JA6" s="45"/>
      <c r="JB6" s="45"/>
      <c r="JC6" s="45"/>
      <c r="JD6" s="45"/>
      <c r="JE6" s="45"/>
      <c r="JF6" s="45"/>
      <c r="JG6" s="45"/>
      <c r="JH6" s="45"/>
      <c r="JI6" s="45"/>
      <c r="JJ6" s="45"/>
      <c r="JK6" s="45"/>
      <c r="JL6" s="45"/>
      <c r="JM6" s="45"/>
      <c r="JN6" s="45"/>
      <c r="JO6" s="45"/>
      <c r="JP6" s="45"/>
      <c r="JQ6" s="45"/>
      <c r="JR6" s="45"/>
      <c r="JS6" s="45"/>
      <c r="JT6" s="45"/>
      <c r="JU6" s="45"/>
      <c r="JV6" s="45"/>
      <c r="JW6" s="45"/>
      <c r="JX6" s="45"/>
      <c r="JY6" s="45"/>
      <c r="JZ6" s="45"/>
      <c r="KA6" s="45"/>
      <c r="KB6" s="45"/>
      <c r="KC6" s="45"/>
      <c r="KD6" s="45"/>
      <c r="KE6" s="45"/>
      <c r="KF6" s="45"/>
      <c r="KG6" s="45"/>
      <c r="KH6" s="45"/>
      <c r="KI6" s="45"/>
      <c r="KJ6" s="45"/>
      <c r="KK6" s="45"/>
      <c r="KL6" s="45"/>
      <c r="KM6" s="45"/>
      <c r="KN6" s="45"/>
      <c r="KO6" s="45"/>
      <c r="KP6" s="45"/>
      <c r="KQ6" s="45"/>
      <c r="KR6" s="45"/>
      <c r="KS6" s="45"/>
      <c r="KT6" s="45"/>
      <c r="KU6" s="45"/>
      <c r="KV6" s="45"/>
      <c r="KW6" s="45"/>
      <c r="KX6" s="45"/>
      <c r="KY6" s="45"/>
      <c r="KZ6" s="45"/>
      <c r="LA6" s="45"/>
      <c r="LB6" s="45"/>
      <c r="LC6" s="45"/>
      <c r="LD6" s="45"/>
      <c r="LE6" s="45"/>
      <c r="LF6" s="45"/>
      <c r="LG6" s="45"/>
      <c r="LH6" s="45"/>
      <c r="LI6" s="45"/>
      <c r="LJ6" s="45"/>
      <c r="LK6" s="45"/>
      <c r="LL6" s="45"/>
      <c r="LM6" s="45"/>
      <c r="LN6" s="45"/>
      <c r="LO6" s="45"/>
      <c r="LP6" s="45"/>
      <c r="LQ6" s="45"/>
      <c r="LR6" s="45"/>
      <c r="LS6" s="45"/>
      <c r="LT6" s="45"/>
      <c r="LU6" s="45"/>
      <c r="LV6" s="45"/>
      <c r="LW6" s="45"/>
      <c r="LX6" s="45"/>
      <c r="LY6" s="45"/>
      <c r="LZ6" s="45"/>
      <c r="MA6" s="45"/>
      <c r="MB6" s="45"/>
      <c r="MC6" s="45"/>
      <c r="MD6" s="45"/>
      <c r="ME6" s="45"/>
      <c r="MF6" s="45"/>
      <c r="MG6" s="45"/>
      <c r="MH6" s="45"/>
      <c r="MI6" s="45"/>
      <c r="MJ6" s="45"/>
      <c r="MK6" s="45"/>
      <c r="ML6" s="45"/>
      <c r="MM6" s="45"/>
      <c r="MN6" s="45"/>
      <c r="MO6" s="45"/>
      <c r="MP6" s="45"/>
      <c r="MQ6" s="45"/>
      <c r="MR6" s="45"/>
      <c r="MS6" s="45"/>
      <c r="MT6" s="45"/>
      <c r="MU6" s="45"/>
      <c r="MV6" s="45"/>
      <c r="MW6" s="45"/>
      <c r="MX6" s="45"/>
      <c r="MY6" s="45"/>
      <c r="MZ6" s="45"/>
      <c r="NA6" s="45"/>
      <c r="NB6" s="45"/>
      <c r="NC6" s="45"/>
      <c r="ND6" s="45"/>
      <c r="NE6" s="45"/>
      <c r="NF6" s="45"/>
      <c r="NG6" s="45"/>
      <c r="NH6" s="45"/>
      <c r="NI6" s="45"/>
      <c r="NJ6" s="45"/>
      <c r="NK6" s="45"/>
      <c r="NL6" s="45"/>
      <c r="NM6" s="45"/>
      <c r="NN6" s="45"/>
      <c r="NO6" s="45"/>
      <c r="NP6" s="45"/>
      <c r="NQ6" s="45"/>
      <c r="NR6" s="45"/>
      <c r="NS6" s="45"/>
      <c r="NT6" s="45"/>
      <c r="NU6" s="45"/>
      <c r="NV6" s="45"/>
      <c r="NW6" s="45"/>
      <c r="NX6" s="45"/>
      <c r="NY6" s="45"/>
      <c r="NZ6" s="45"/>
      <c r="OA6" s="45"/>
      <c r="OB6" s="45"/>
      <c r="OC6" s="45"/>
      <c r="OD6" s="45"/>
      <c r="OE6" s="45"/>
      <c r="OF6" s="45"/>
      <c r="OG6" s="45"/>
      <c r="OH6" s="45"/>
      <c r="OI6" s="45"/>
      <c r="OJ6" s="45"/>
      <c r="OK6" s="45"/>
      <c r="OL6" s="45"/>
      <c r="OM6" s="45"/>
      <c r="ON6" s="45"/>
      <c r="OO6" s="45"/>
      <c r="OP6" s="45"/>
      <c r="OQ6" s="45"/>
      <c r="OR6" s="45"/>
      <c r="OS6" s="45"/>
      <c r="OT6" s="45"/>
      <c r="OU6" s="45"/>
      <c r="OV6" s="45"/>
      <c r="OW6" s="45"/>
      <c r="OX6" s="45"/>
      <c r="OY6" s="45"/>
      <c r="OZ6" s="45"/>
      <c r="PA6" s="45"/>
      <c r="PB6" s="45"/>
      <c r="PC6" s="45"/>
      <c r="PD6" s="45"/>
      <c r="PE6" s="45"/>
      <c r="PF6" s="45"/>
      <c r="PG6" s="45"/>
      <c r="PH6" s="45"/>
      <c r="PI6" s="45"/>
      <c r="PJ6" s="45"/>
      <c r="PK6" s="45"/>
      <c r="PL6" s="45"/>
      <c r="PM6" s="45"/>
      <c r="PN6" s="45"/>
      <c r="PO6" s="45"/>
      <c r="PP6" s="45"/>
      <c r="PQ6" s="45"/>
      <c r="PR6" s="45"/>
      <c r="PS6" s="45"/>
      <c r="PT6" s="45"/>
      <c r="PU6" s="45"/>
      <c r="PV6" s="45"/>
      <c r="PW6" s="45"/>
      <c r="PX6" s="45"/>
      <c r="PY6" s="45"/>
      <c r="PZ6" s="45"/>
      <c r="QA6" s="45"/>
      <c r="QB6" s="45"/>
      <c r="QC6" s="45"/>
      <c r="QD6" s="45"/>
      <c r="QE6" s="45"/>
      <c r="QF6" s="45"/>
      <c r="QG6" s="45"/>
      <c r="QH6" s="45"/>
      <c r="QI6" s="45"/>
      <c r="QJ6" s="45"/>
      <c r="QK6" s="45"/>
      <c r="QL6" s="45"/>
      <c r="QM6" s="45"/>
      <c r="QN6" s="45"/>
      <c r="QO6" s="45"/>
      <c r="QP6" s="45"/>
      <c r="QQ6" s="45"/>
      <c r="QR6" s="45"/>
      <c r="QS6" s="45"/>
      <c r="QT6" s="45"/>
      <c r="QU6" s="45"/>
      <c r="QV6" s="45"/>
      <c r="QW6" s="45"/>
      <c r="QX6" s="45"/>
      <c r="QY6" s="45"/>
      <c r="QZ6" s="45"/>
      <c r="RA6" s="45"/>
      <c r="RB6" s="45"/>
      <c r="RC6" s="45"/>
      <c r="RD6" s="45"/>
      <c r="RE6" s="45"/>
      <c r="RF6" s="45"/>
      <c r="RG6" s="45"/>
      <c r="RH6" s="45"/>
      <c r="RI6" s="45"/>
      <c r="RJ6" s="45"/>
      <c r="RK6" s="45"/>
      <c r="RL6" s="45"/>
      <c r="RM6" s="45"/>
      <c r="RN6" s="45"/>
      <c r="RO6" s="45"/>
      <c r="RP6" s="45"/>
      <c r="RQ6" s="45"/>
      <c r="RR6" s="45"/>
      <c r="RS6" s="45"/>
      <c r="RT6" s="45"/>
      <c r="RU6" s="45"/>
      <c r="RV6" s="45"/>
      <c r="RW6" s="45"/>
      <c r="RX6" s="45"/>
      <c r="RY6" s="45"/>
      <c r="RZ6" s="45"/>
      <c r="SA6" s="45"/>
      <c r="SB6" s="45"/>
      <c r="SC6" s="45"/>
      <c r="SD6" s="45"/>
      <c r="SE6" s="45"/>
      <c r="SF6" s="45"/>
      <c r="SG6" s="45"/>
      <c r="SH6" s="45"/>
      <c r="SI6" s="45"/>
      <c r="SJ6" s="45"/>
      <c r="SK6" s="45"/>
      <c r="SL6" s="45"/>
      <c r="SM6" s="45"/>
      <c r="SN6" s="45"/>
      <c r="SO6" s="45"/>
      <c r="SP6" s="45"/>
      <c r="SQ6" s="45"/>
      <c r="SR6" s="45"/>
      <c r="SS6" s="45"/>
      <c r="ST6" s="45"/>
      <c r="SU6" s="45"/>
      <c r="SV6" s="45"/>
      <c r="SW6" s="45"/>
      <c r="SX6" s="45"/>
      <c r="SY6" s="45"/>
      <c r="SZ6" s="45"/>
      <c r="TA6" s="45"/>
      <c r="TB6" s="45"/>
      <c r="TC6" s="45"/>
      <c r="TD6" s="45"/>
      <c r="TE6" s="45"/>
      <c r="TF6" s="45"/>
      <c r="TG6" s="45"/>
      <c r="TH6" s="45"/>
      <c r="TI6" s="45"/>
      <c r="TJ6" s="45"/>
      <c r="TK6" s="45"/>
      <c r="TL6" s="45"/>
      <c r="TM6" s="45"/>
      <c r="TN6" s="45"/>
      <c r="TO6" s="45"/>
      <c r="TP6" s="45"/>
      <c r="TQ6" s="45"/>
      <c r="TR6" s="45"/>
      <c r="TS6" s="45"/>
      <c r="TT6" s="45"/>
      <c r="TU6" s="45"/>
      <c r="TV6" s="45"/>
      <c r="TW6" s="45"/>
      <c r="TX6" s="45"/>
      <c r="TY6" s="45"/>
      <c r="TZ6" s="45"/>
      <c r="UA6" s="45"/>
      <c r="UB6" s="45"/>
      <c r="UC6" s="45"/>
      <c r="UD6" s="45"/>
      <c r="UE6" s="45"/>
      <c r="UF6" s="45"/>
      <c r="UG6" s="45"/>
      <c r="UH6" s="45"/>
      <c r="UI6" s="45"/>
      <c r="UJ6" s="45"/>
      <c r="UK6" s="45"/>
      <c r="UL6" s="45"/>
      <c r="UM6" s="45"/>
      <c r="UN6" s="45"/>
      <c r="UO6" s="45"/>
      <c r="UP6" s="45"/>
      <c r="UQ6" s="45"/>
      <c r="UR6" s="45"/>
      <c r="US6" s="45"/>
      <c r="UT6" s="45"/>
      <c r="UU6" s="45"/>
      <c r="UV6" s="45"/>
      <c r="UW6" s="45"/>
      <c r="UX6" s="45"/>
      <c r="UY6" s="45"/>
      <c r="UZ6" s="45"/>
      <c r="VA6" s="45"/>
      <c r="VB6" s="45"/>
      <c r="VC6" s="45"/>
      <c r="VD6" s="45"/>
      <c r="VE6" s="45"/>
      <c r="VF6" s="45"/>
      <c r="VG6" s="45"/>
      <c r="VH6" s="45"/>
      <c r="VI6" s="45"/>
      <c r="VJ6" s="45"/>
      <c r="VK6" s="45"/>
      <c r="VL6" s="45"/>
      <c r="VM6" s="45"/>
      <c r="VN6" s="45"/>
      <c r="VO6" s="45"/>
      <c r="VP6" s="45"/>
      <c r="VQ6" s="45"/>
      <c r="VR6" s="45"/>
      <c r="VS6" s="45"/>
      <c r="VT6" s="45"/>
      <c r="VU6" s="45"/>
      <c r="VV6" s="45"/>
      <c r="VW6" s="45"/>
      <c r="VX6" s="45"/>
      <c r="VY6" s="45"/>
      <c r="VZ6" s="45"/>
      <c r="WA6" s="45"/>
      <c r="WB6" s="45"/>
      <c r="WC6" s="45"/>
      <c r="WD6" s="45"/>
      <c r="WE6" s="45"/>
      <c r="WF6" s="45"/>
      <c r="WG6" s="45"/>
      <c r="WH6" s="45"/>
      <c r="WI6" s="45"/>
      <c r="WJ6" s="45"/>
      <c r="WK6" s="45"/>
      <c r="WL6" s="45"/>
      <c r="WM6" s="45"/>
      <c r="WN6" s="45"/>
      <c r="WO6" s="45"/>
      <c r="WP6" s="45"/>
      <c r="WQ6" s="45"/>
      <c r="WR6" s="45"/>
      <c r="WS6" s="45"/>
      <c r="WT6" s="45"/>
      <c r="WU6" s="45"/>
      <c r="WV6" s="45"/>
      <c r="WW6" s="45"/>
      <c r="WX6" s="45"/>
      <c r="WY6" s="45"/>
      <c r="WZ6" s="45"/>
      <c r="XA6" s="45"/>
      <c r="XB6" s="45"/>
      <c r="XC6" s="45"/>
      <c r="XD6" s="45"/>
      <c r="XE6" s="45"/>
      <c r="XF6" s="45"/>
      <c r="XG6" s="45"/>
      <c r="XH6" s="45"/>
      <c r="XI6" s="45"/>
      <c r="XJ6" s="45"/>
      <c r="XK6" s="45"/>
      <c r="XL6" s="45"/>
      <c r="XM6" s="45"/>
      <c r="XN6" s="45"/>
      <c r="XO6" s="45"/>
      <c r="XP6" s="45"/>
      <c r="XQ6" s="45"/>
      <c r="XR6" s="45"/>
      <c r="XS6" s="45"/>
      <c r="XT6" s="45"/>
      <c r="XU6" s="45"/>
      <c r="XV6" s="45"/>
      <c r="XW6" s="45"/>
      <c r="XX6" s="45"/>
      <c r="XY6" s="45"/>
      <c r="XZ6" s="45"/>
      <c r="YA6" s="45"/>
      <c r="YB6" s="45"/>
      <c r="YC6" s="45"/>
      <c r="YD6" s="45"/>
      <c r="YE6" s="45"/>
      <c r="YF6" s="45"/>
      <c r="YG6" s="45"/>
      <c r="YH6" s="45"/>
      <c r="YI6" s="45"/>
      <c r="YJ6" s="45"/>
      <c r="YK6" s="45"/>
      <c r="YL6" s="45"/>
      <c r="YM6" s="45"/>
      <c r="YN6" s="45"/>
      <c r="YO6" s="45"/>
      <c r="YP6" s="45"/>
      <c r="YQ6" s="45"/>
      <c r="YR6" s="45"/>
      <c r="YS6" s="45"/>
      <c r="YT6" s="45"/>
      <c r="YU6" s="45"/>
      <c r="YV6" s="45"/>
      <c r="YW6" s="45"/>
      <c r="YX6" s="45"/>
      <c r="YY6" s="45"/>
      <c r="YZ6" s="45"/>
      <c r="ZA6" s="45"/>
      <c r="ZB6" s="45"/>
      <c r="ZC6" s="45"/>
      <c r="ZD6" s="45"/>
      <c r="ZE6" s="45"/>
      <c r="ZF6" s="45"/>
      <c r="ZG6" s="45"/>
      <c r="ZH6" s="45"/>
      <c r="ZI6" s="45"/>
      <c r="ZJ6" s="45"/>
      <c r="ZK6" s="45"/>
      <c r="ZL6" s="45"/>
      <c r="ZM6" s="45"/>
      <c r="ZN6" s="45"/>
      <c r="ZO6" s="45"/>
      <c r="ZP6" s="45"/>
      <c r="ZQ6" s="45"/>
      <c r="ZR6" s="45"/>
      <c r="ZS6" s="45"/>
      <c r="ZT6" s="45"/>
      <c r="ZU6" s="45"/>
      <c r="ZV6" s="45"/>
      <c r="ZW6" s="45"/>
      <c r="ZX6" s="45"/>
      <c r="ZY6" s="45"/>
      <c r="ZZ6" s="45"/>
      <c r="AAA6" s="45"/>
      <c r="AAB6" s="45"/>
      <c r="AAC6" s="45"/>
      <c r="AAD6" s="45"/>
      <c r="AAE6" s="45"/>
      <c r="AAF6" s="45"/>
      <c r="AAG6" s="45"/>
      <c r="AAH6" s="45"/>
      <c r="AAI6" s="45"/>
      <c r="AAJ6" s="45"/>
      <c r="AAK6" s="45"/>
      <c r="AAL6" s="45"/>
      <c r="AAM6" s="45"/>
      <c r="AAN6" s="45"/>
      <c r="AAO6" s="45"/>
      <c r="AAP6" s="45"/>
      <c r="AAQ6" s="45"/>
      <c r="AAR6" s="45"/>
      <c r="AAS6" s="45"/>
      <c r="AAT6" s="45"/>
      <c r="AAU6" s="45"/>
      <c r="AAV6" s="45"/>
      <c r="AAW6" s="45"/>
      <c r="AAX6" s="45"/>
      <c r="AAY6" s="45"/>
      <c r="AAZ6" s="45"/>
      <c r="ABA6" s="45"/>
      <c r="ABB6" s="45"/>
      <c r="ABC6" s="45"/>
      <c r="ABD6" s="45"/>
      <c r="ABE6" s="45"/>
      <c r="ABF6" s="45"/>
      <c r="ABG6" s="45"/>
      <c r="ABH6" s="45"/>
      <c r="ABI6" s="45"/>
      <c r="ABJ6" s="45"/>
      <c r="ABK6" s="45"/>
      <c r="ABL6" s="45"/>
      <c r="ABM6" s="45"/>
      <c r="ABN6" s="45"/>
      <c r="ABO6" s="45"/>
      <c r="ABP6" s="45"/>
      <c r="ABQ6" s="45"/>
      <c r="ABR6" s="45"/>
      <c r="ABS6" s="45"/>
      <c r="ABT6" s="45"/>
      <c r="ABU6" s="45"/>
      <c r="ABV6" s="45"/>
      <c r="ABW6" s="45"/>
      <c r="ABX6" s="45"/>
      <c r="ABY6" s="45"/>
      <c r="ABZ6" s="45"/>
      <c r="ACA6" s="45"/>
      <c r="ACB6" s="45"/>
      <c r="ACC6" s="45"/>
      <c r="ACD6" s="45"/>
      <c r="ACE6" s="45"/>
      <c r="ACF6" s="45"/>
      <c r="ACG6" s="45"/>
      <c r="ACH6" s="45"/>
      <c r="ACI6" s="45"/>
      <c r="ACJ6" s="45"/>
      <c r="ACK6" s="45"/>
      <c r="ACL6" s="45"/>
      <c r="ACM6" s="45"/>
      <c r="ACN6" s="45"/>
      <c r="ACO6" s="45"/>
      <c r="ACP6" s="45"/>
      <c r="ACQ6" s="45"/>
      <c r="ACR6" s="45"/>
      <c r="ACS6" s="45"/>
      <c r="ACT6" s="45"/>
      <c r="ACU6" s="45"/>
      <c r="ACV6" s="45"/>
      <c r="ACW6" s="45"/>
      <c r="ACX6" s="45"/>
      <c r="ACY6" s="45"/>
      <c r="ACZ6" s="45"/>
      <c r="ADA6" s="45"/>
      <c r="ADB6" s="45"/>
      <c r="ADC6" s="45"/>
      <c r="ADD6" s="45"/>
      <c r="ADE6" s="45"/>
      <c r="ADF6" s="45"/>
      <c r="ADG6" s="45"/>
      <c r="ADH6" s="45"/>
      <c r="ADI6" s="45"/>
      <c r="ADJ6" s="45"/>
      <c r="ADK6" s="45"/>
      <c r="ADL6" s="45"/>
      <c r="ADM6" s="45"/>
      <c r="ADN6" s="45"/>
      <c r="ADO6" s="45"/>
      <c r="ADP6" s="45"/>
      <c r="ADQ6" s="45"/>
      <c r="ADR6" s="45"/>
      <c r="ADS6" s="45"/>
      <c r="ADT6" s="45"/>
      <c r="ADU6" s="45"/>
      <c r="ADV6" s="45"/>
      <c r="ADW6" s="45"/>
      <c r="ADX6" s="45"/>
      <c r="ADY6" s="45"/>
      <c r="ADZ6" s="45"/>
      <c r="AEA6" s="45"/>
      <c r="AEB6" s="45"/>
      <c r="AEC6" s="45"/>
      <c r="AED6" s="45"/>
      <c r="AEE6" s="45"/>
      <c r="AEF6" s="45"/>
      <c r="AEG6" s="45"/>
      <c r="AEH6" s="45"/>
      <c r="AEI6" s="45"/>
      <c r="AEJ6" s="45"/>
      <c r="AEK6" s="45"/>
      <c r="AEL6" s="45"/>
      <c r="AEM6" s="45"/>
      <c r="AEN6" s="45"/>
      <c r="AEO6" s="45"/>
      <c r="AEP6" s="45"/>
      <c r="AEQ6" s="45"/>
      <c r="AER6" s="45"/>
      <c r="AES6" s="45"/>
      <c r="AET6" s="45"/>
      <c r="AEU6" s="45"/>
      <c r="AEV6" s="45"/>
      <c r="AEW6" s="45"/>
      <c r="AEX6" s="45"/>
      <c r="AEY6" s="45"/>
      <c r="AEZ6" s="45"/>
      <c r="AFA6" s="45"/>
      <c r="AFB6" s="45"/>
      <c r="AFC6" s="45"/>
      <c r="AFD6" s="45"/>
      <c r="AFE6" s="45"/>
      <c r="AFF6" s="45"/>
      <c r="AFG6" s="45"/>
      <c r="AFH6" s="45"/>
      <c r="AFI6" s="45"/>
      <c r="AFJ6" s="45"/>
      <c r="AFK6" s="45"/>
      <c r="AFL6" s="45"/>
      <c r="AFM6" s="45"/>
      <c r="AFN6" s="45"/>
      <c r="AFO6" s="45"/>
      <c r="AFP6" s="45"/>
      <c r="AFQ6" s="45"/>
      <c r="AFR6" s="45"/>
      <c r="AFS6" s="45"/>
      <c r="AFT6" s="45"/>
      <c r="AFU6" s="45"/>
      <c r="AFV6" s="45"/>
      <c r="AFW6" s="45"/>
      <c r="AFX6" s="45"/>
      <c r="AFY6" s="45"/>
      <c r="AFZ6" s="45"/>
      <c r="AGA6" s="45"/>
      <c r="AGB6" s="45"/>
      <c r="AGC6" s="45"/>
      <c r="AGD6" s="45"/>
      <c r="AGE6" s="45"/>
      <c r="AGF6" s="45"/>
      <c r="AGG6" s="45"/>
      <c r="AGH6" s="45"/>
      <c r="AGI6" s="45"/>
      <c r="AGJ6" s="45"/>
      <c r="AGK6" s="45"/>
      <c r="AGL6" s="45"/>
      <c r="AGM6" s="45"/>
      <c r="AGN6" s="45"/>
      <c r="AGO6" s="45"/>
      <c r="AGP6" s="45"/>
      <c r="AGQ6" s="45"/>
      <c r="AGR6" s="45"/>
      <c r="AGS6" s="45"/>
      <c r="AGT6" s="45"/>
      <c r="AGU6" s="45"/>
      <c r="AGV6" s="45"/>
      <c r="AGW6" s="45"/>
      <c r="AGX6" s="45"/>
      <c r="AGY6" s="45"/>
      <c r="AGZ6" s="45"/>
      <c r="AHA6" s="45"/>
      <c r="AHB6" s="45"/>
      <c r="AHC6" s="45"/>
      <c r="AHD6" s="45"/>
      <c r="AHE6" s="45"/>
      <c r="AHF6" s="45"/>
      <c r="AHG6" s="45"/>
      <c r="AHH6" s="45"/>
      <c r="AHI6" s="45"/>
      <c r="AHJ6" s="45"/>
      <c r="AHK6" s="45"/>
      <c r="AHL6" s="45"/>
      <c r="AHM6" s="45"/>
      <c r="AHN6" s="45"/>
      <c r="AHO6" s="45"/>
      <c r="AHP6" s="45"/>
      <c r="AHQ6" s="45"/>
      <c r="AHR6" s="45"/>
      <c r="AHS6" s="45"/>
      <c r="AHT6" s="45"/>
      <c r="AHU6" s="45"/>
      <c r="AHV6" s="45"/>
      <c r="AHW6" s="45"/>
      <c r="AHX6" s="45"/>
      <c r="AHY6" s="45"/>
      <c r="AHZ6" s="45"/>
      <c r="AIA6" s="45"/>
      <c r="AIB6" s="45"/>
      <c r="AIC6" s="45"/>
      <c r="AID6" s="45"/>
      <c r="AIE6" s="45"/>
      <c r="AIF6" s="45"/>
      <c r="AIG6" s="45"/>
      <c r="AIH6" s="45"/>
      <c r="AII6" s="45"/>
      <c r="AIJ6" s="45"/>
      <c r="AIK6" s="45"/>
      <c r="AIL6" s="45"/>
      <c r="AIM6" s="45"/>
      <c r="AIN6" s="45"/>
      <c r="AIO6" s="45"/>
      <c r="AIP6" s="45"/>
      <c r="AIQ6" s="45"/>
      <c r="AIR6" s="45"/>
      <c r="AIS6" s="45"/>
      <c r="AIT6" s="45"/>
      <c r="AIU6" s="45"/>
      <c r="AIV6" s="45"/>
      <c r="AIW6" s="45"/>
      <c r="AIX6" s="45"/>
      <c r="AIY6" s="45"/>
      <c r="AIZ6" s="45"/>
      <c r="AJA6" s="45"/>
      <c r="AJB6" s="45"/>
      <c r="AJC6" s="45"/>
      <c r="AJD6" s="45"/>
      <c r="AJE6" s="45"/>
      <c r="AJF6" s="45"/>
      <c r="AJG6" s="45"/>
      <c r="AJH6" s="45"/>
      <c r="AJI6" s="45"/>
      <c r="AJJ6" s="45"/>
      <c r="AJK6" s="45"/>
      <c r="AJL6" s="45"/>
      <c r="AJM6" s="45"/>
      <c r="AJN6" s="45"/>
      <c r="AJO6" s="45"/>
      <c r="AJP6" s="45"/>
      <c r="AJQ6" s="45"/>
      <c r="AJR6" s="45"/>
      <c r="AJS6" s="45"/>
      <c r="AJT6" s="45"/>
      <c r="AJU6" s="45"/>
      <c r="AJV6" s="45"/>
      <c r="AJW6" s="45"/>
      <c r="AJX6" s="45"/>
      <c r="AJY6" s="45"/>
      <c r="AJZ6" s="45"/>
      <c r="AKA6" s="45"/>
      <c r="AKB6" s="45"/>
      <c r="AKC6" s="45"/>
      <c r="AKD6" s="45"/>
      <c r="AKE6" s="45"/>
      <c r="AKF6" s="45"/>
      <c r="AKG6" s="45"/>
      <c r="AKH6" s="45"/>
      <c r="AKI6" s="45"/>
      <c r="AKJ6" s="45"/>
      <c r="AKK6" s="45"/>
      <c r="AKL6" s="45"/>
      <c r="AKM6" s="45"/>
      <c r="AKN6" s="45"/>
      <c r="AKO6" s="45"/>
      <c r="AKP6" s="45"/>
      <c r="AKQ6" s="45"/>
      <c r="AKR6" s="45"/>
      <c r="AKS6" s="45"/>
      <c r="AKT6" s="45"/>
      <c r="AKU6" s="45"/>
      <c r="AKV6" s="45"/>
      <c r="AKW6" s="45"/>
      <c r="AKX6" s="45"/>
      <c r="AKY6" s="45"/>
      <c r="AKZ6" s="45"/>
      <c r="ALA6" s="45"/>
      <c r="ALB6" s="45"/>
      <c r="ALC6" s="45"/>
      <c r="ALD6" s="45"/>
      <c r="ALE6" s="45"/>
      <c r="ALF6" s="45"/>
      <c r="ALG6" s="45"/>
      <c r="ALH6" s="45"/>
      <c r="ALI6" s="45"/>
      <c r="ALJ6" s="45"/>
      <c r="ALK6" s="45"/>
      <c r="ALL6" s="45"/>
    </row>
    <row r="7" spans="1:1000">
      <c r="A7" s="50"/>
      <c r="B7" s="50"/>
      <c r="C7" s="190"/>
      <c r="D7" s="190"/>
      <c r="E7" s="189" t="s">
        <v>9</v>
      </c>
      <c r="F7" s="189"/>
      <c r="G7" s="189" t="s">
        <v>10</v>
      </c>
      <c r="H7" s="189"/>
      <c r="I7" s="179" t="s">
        <v>11</v>
      </c>
      <c r="J7" s="180"/>
      <c r="K7" s="179" t="s">
        <v>12</v>
      </c>
      <c r="L7" s="180"/>
      <c r="M7" s="179" t="s">
        <v>13</v>
      </c>
      <c r="N7" s="180"/>
      <c r="O7" s="179" t="s">
        <v>14</v>
      </c>
      <c r="P7" s="180"/>
    </row>
    <row r="8" spans="1:1000">
      <c r="A8" s="51" t="s">
        <v>15</v>
      </c>
      <c r="B8" s="51" t="s">
        <v>0</v>
      </c>
      <c r="C8" s="52" t="s">
        <v>16</v>
      </c>
      <c r="D8" s="52" t="s">
        <v>4</v>
      </c>
      <c r="E8" s="52" t="s">
        <v>4</v>
      </c>
      <c r="F8" s="52" t="s">
        <v>17</v>
      </c>
      <c r="G8" s="52" t="s">
        <v>4</v>
      </c>
      <c r="H8" s="52" t="s">
        <v>17</v>
      </c>
      <c r="I8" s="52" t="s">
        <v>4</v>
      </c>
      <c r="J8" s="52" t="s">
        <v>17</v>
      </c>
      <c r="K8" s="52" t="s">
        <v>4</v>
      </c>
      <c r="L8" s="52" t="s">
        <v>17</v>
      </c>
      <c r="M8" s="52" t="s">
        <v>4</v>
      </c>
      <c r="N8" s="52" t="s">
        <v>17</v>
      </c>
      <c r="O8" s="52" t="s">
        <v>4</v>
      </c>
      <c r="P8" s="52" t="s">
        <v>17</v>
      </c>
    </row>
    <row r="9" spans="1:1000">
      <c r="A9" s="53">
        <v>1</v>
      </c>
      <c r="B9" s="54" t="e">
        <f>#REF!</f>
        <v>#REF!</v>
      </c>
      <c r="C9" s="55" t="e">
        <f>#REF!</f>
        <v>#REF!</v>
      </c>
      <c r="D9" s="56" t="e">
        <f t="shared" ref="D9:D16" si="0">C9/$C$17</f>
        <v>#REF!</v>
      </c>
      <c r="E9" s="57">
        <v>1</v>
      </c>
      <c r="F9" s="58" t="e">
        <f>E9*$C$9</f>
        <v>#REF!</v>
      </c>
      <c r="G9" s="57"/>
      <c r="H9" s="58"/>
      <c r="I9" s="57"/>
      <c r="J9" s="58"/>
      <c r="K9" s="57"/>
      <c r="L9" s="58"/>
      <c r="M9" s="57"/>
      <c r="N9" s="58"/>
      <c r="O9" s="57"/>
      <c r="P9" s="58"/>
      <c r="Q9" s="94"/>
    </row>
    <row r="10" spans="1:1000">
      <c r="A10" s="53">
        <v>2</v>
      </c>
      <c r="B10" s="54" t="e">
        <f>#REF!</f>
        <v>#REF!</v>
      </c>
      <c r="C10" s="55" t="e">
        <f>#REF!</f>
        <v>#REF!</v>
      </c>
      <c r="D10" s="56" t="e">
        <f t="shared" si="0"/>
        <v>#REF!</v>
      </c>
      <c r="E10" s="57">
        <v>0.15</v>
      </c>
      <c r="F10" s="58" t="e">
        <f>E10*$C$10</f>
        <v>#REF!</v>
      </c>
      <c r="G10" s="57">
        <v>0.85</v>
      </c>
      <c r="H10" s="58" t="e">
        <f>G10*$C$10</f>
        <v>#REF!</v>
      </c>
      <c r="I10" s="57"/>
      <c r="J10" s="58"/>
      <c r="K10" s="57"/>
      <c r="L10" s="58"/>
      <c r="M10" s="57"/>
      <c r="N10" s="58"/>
      <c r="O10" s="57"/>
      <c r="P10" s="58"/>
      <c r="Q10" s="94"/>
    </row>
    <row r="11" spans="1:1000">
      <c r="A11" s="53">
        <v>3</v>
      </c>
      <c r="B11" s="54" t="e">
        <f>#REF!</f>
        <v>#REF!</v>
      </c>
      <c r="C11" s="55" t="e">
        <f>#REF!</f>
        <v>#REF!</v>
      </c>
      <c r="D11" s="56" t="e">
        <f t="shared" si="0"/>
        <v>#REF!</v>
      </c>
      <c r="E11" s="57"/>
      <c r="F11" s="58"/>
      <c r="G11" s="57">
        <v>1</v>
      </c>
      <c r="H11" s="58" t="e">
        <f>G11*$C$11</f>
        <v>#REF!</v>
      </c>
      <c r="I11" s="57"/>
      <c r="J11" s="58"/>
      <c r="K11" s="57"/>
      <c r="L11" s="58"/>
      <c r="M11" s="57"/>
      <c r="N11" s="58"/>
      <c r="O11" s="57"/>
      <c r="P11" s="58"/>
      <c r="Q11" s="94"/>
    </row>
    <row r="12" spans="1:1000">
      <c r="A12" s="53">
        <v>4</v>
      </c>
      <c r="B12" s="59" t="e">
        <f>#REF!</f>
        <v>#REF!</v>
      </c>
      <c r="C12" s="55" t="e">
        <f>#REF!</f>
        <v>#REF!</v>
      </c>
      <c r="D12" s="56" t="e">
        <f t="shared" si="0"/>
        <v>#REF!</v>
      </c>
      <c r="E12" s="57"/>
      <c r="F12" s="58"/>
      <c r="G12" s="57">
        <v>0.1</v>
      </c>
      <c r="H12" s="58" t="e">
        <f>G12*$C$12</f>
        <v>#REF!</v>
      </c>
      <c r="I12" s="57">
        <v>0.9</v>
      </c>
      <c r="J12" s="58" t="e">
        <f>I12*$C$12</f>
        <v>#REF!</v>
      </c>
      <c r="K12" s="57"/>
      <c r="L12" s="58"/>
      <c r="M12" s="57"/>
      <c r="N12" s="58"/>
      <c r="O12" s="57"/>
      <c r="P12" s="58"/>
      <c r="Q12" s="94"/>
    </row>
    <row r="13" spans="1:1000">
      <c r="A13" s="53">
        <v>5</v>
      </c>
      <c r="B13" s="54" t="e">
        <f>#REF!</f>
        <v>#REF!</v>
      </c>
      <c r="C13" s="55" t="e">
        <f>#REF!</f>
        <v>#REF!</v>
      </c>
      <c r="D13" s="56" t="e">
        <f t="shared" si="0"/>
        <v>#REF!</v>
      </c>
      <c r="E13" s="57">
        <v>0.1</v>
      </c>
      <c r="F13" s="58" t="e">
        <f>E13*$C$13</f>
        <v>#REF!</v>
      </c>
      <c r="G13" s="57">
        <v>0.1</v>
      </c>
      <c r="H13" s="58" t="e">
        <f>G13*$C$13</f>
        <v>#REF!</v>
      </c>
      <c r="I13" s="57">
        <v>0.4</v>
      </c>
      <c r="J13" s="58" t="e">
        <f>I13*$C$13</f>
        <v>#REF!</v>
      </c>
      <c r="K13" s="57">
        <v>0.4</v>
      </c>
      <c r="L13" s="58" t="e">
        <f>K13*$C$13</f>
        <v>#REF!</v>
      </c>
      <c r="M13" s="57"/>
      <c r="N13" s="58"/>
      <c r="O13" s="57"/>
      <c r="P13" s="58"/>
      <c r="Q13" s="94"/>
    </row>
    <row r="14" spans="1:1000">
      <c r="A14" s="53">
        <v>6</v>
      </c>
      <c r="B14" s="54" t="e">
        <f>#REF!</f>
        <v>#REF!</v>
      </c>
      <c r="C14" s="55" t="e">
        <f>#REF!</f>
        <v>#REF!</v>
      </c>
      <c r="D14" s="56" t="e">
        <f t="shared" si="0"/>
        <v>#REF!</v>
      </c>
      <c r="E14" s="57"/>
      <c r="F14" s="58"/>
      <c r="G14" s="57"/>
      <c r="H14" s="58"/>
      <c r="I14" s="57"/>
      <c r="J14" s="58"/>
      <c r="K14" s="57">
        <v>0.25</v>
      </c>
      <c r="L14" s="58" t="e">
        <f>K14*$C$14</f>
        <v>#REF!</v>
      </c>
      <c r="M14" s="57">
        <v>0.75</v>
      </c>
      <c r="N14" s="58" t="e">
        <f>M14*$C$14</f>
        <v>#REF!</v>
      </c>
      <c r="O14" s="57"/>
      <c r="P14" s="58"/>
      <c r="Q14" s="94"/>
    </row>
    <row r="15" spans="1:1000">
      <c r="A15" s="53">
        <v>7</v>
      </c>
      <c r="B15" s="59" t="e">
        <f>#REF!</f>
        <v>#REF!</v>
      </c>
      <c r="C15" s="55" t="e">
        <f>#REF!</f>
        <v>#REF!</v>
      </c>
      <c r="D15" s="56" t="e">
        <f t="shared" si="0"/>
        <v>#REF!</v>
      </c>
      <c r="E15" s="57"/>
      <c r="F15" s="58"/>
      <c r="G15" s="57"/>
      <c r="H15" s="58"/>
      <c r="I15" s="57"/>
      <c r="J15" s="58"/>
      <c r="K15" s="57">
        <v>0.25</v>
      </c>
      <c r="L15" s="58" t="e">
        <f>K15*$C$15</f>
        <v>#REF!</v>
      </c>
      <c r="M15" s="57">
        <v>0.75</v>
      </c>
      <c r="N15" s="58" t="e">
        <f>M15*$C$15</f>
        <v>#REF!</v>
      </c>
      <c r="O15" s="57"/>
      <c r="P15" s="58"/>
      <c r="Q15" s="94"/>
    </row>
    <row r="16" spans="1:1000" ht="13.5" customHeight="1">
      <c r="A16" s="53">
        <v>8</v>
      </c>
      <c r="B16" s="54" t="e">
        <f>#REF!</f>
        <v>#REF!</v>
      </c>
      <c r="C16" s="55" t="e">
        <f>#REF!</f>
        <v>#REF!</v>
      </c>
      <c r="D16" s="56" t="e">
        <f t="shared" si="0"/>
        <v>#REF!</v>
      </c>
      <c r="E16" s="57"/>
      <c r="F16" s="58"/>
      <c r="G16" s="57"/>
      <c r="H16" s="58"/>
      <c r="I16" s="57"/>
      <c r="J16" s="58"/>
      <c r="K16" s="57"/>
      <c r="L16" s="58"/>
      <c r="M16" s="57">
        <v>0.25</v>
      </c>
      <c r="N16" s="58" t="e">
        <f>M16*$C$16</f>
        <v>#REF!</v>
      </c>
      <c r="O16" s="57">
        <v>0.75</v>
      </c>
      <c r="P16" s="58" t="e">
        <f>O16*$C$16</f>
        <v>#REF!</v>
      </c>
      <c r="Q16" s="94"/>
    </row>
    <row r="17" spans="1:16">
      <c r="A17" s="187" t="s">
        <v>18</v>
      </c>
      <c r="B17" s="187"/>
      <c r="C17" s="60" t="e">
        <f>SUM(C9:C16)</f>
        <v>#REF!</v>
      </c>
      <c r="D17" s="61" t="e">
        <f>SUM(D9:D16)</f>
        <v>#REF!</v>
      </c>
      <c r="E17" s="61" t="e">
        <f>F17/$C17</f>
        <v>#REF!</v>
      </c>
      <c r="F17" s="62" t="e">
        <f>SUM(F9:F16)</f>
        <v>#REF!</v>
      </c>
      <c r="G17" s="61" t="e">
        <f>H17/$C17</f>
        <v>#REF!</v>
      </c>
      <c r="H17" s="62" t="e">
        <f>SUM(H9:H16)</f>
        <v>#REF!</v>
      </c>
      <c r="I17" s="61" t="e">
        <f>J17/$C17</f>
        <v>#REF!</v>
      </c>
      <c r="J17" s="62" t="e">
        <f>SUM(J9:J16)</f>
        <v>#REF!</v>
      </c>
      <c r="K17" s="61" t="e">
        <f>L17/$C17</f>
        <v>#REF!</v>
      </c>
      <c r="L17" s="62" t="e">
        <f>SUM(L9:L16)</f>
        <v>#REF!</v>
      </c>
      <c r="M17" s="61" t="e">
        <f>N17/$C17</f>
        <v>#REF!</v>
      </c>
      <c r="N17" s="62" t="e">
        <f>SUM(N9:N16)</f>
        <v>#REF!</v>
      </c>
      <c r="O17" s="61" t="e">
        <f>P17/$C17</f>
        <v>#REF!</v>
      </c>
      <c r="P17" s="62" t="e">
        <f>SUM(P9:P16)</f>
        <v>#REF!</v>
      </c>
    </row>
    <row r="18" spans="1:16">
      <c r="A18" s="186" t="s">
        <v>19</v>
      </c>
      <c r="B18" s="186"/>
      <c r="C18" s="63"/>
      <c r="D18" s="64"/>
      <c r="E18" s="61" t="e">
        <f>F18/$C17</f>
        <v>#REF!</v>
      </c>
      <c r="F18" s="62" t="e">
        <f>F17</f>
        <v>#REF!</v>
      </c>
      <c r="G18" s="61" t="e">
        <f>H18/$C17</f>
        <v>#REF!</v>
      </c>
      <c r="H18" s="62" t="e">
        <f>F18+H17</f>
        <v>#REF!</v>
      </c>
      <c r="I18" s="61" t="e">
        <f>J18/$C17</f>
        <v>#REF!</v>
      </c>
      <c r="J18" s="62" t="e">
        <f>H18+J17</f>
        <v>#REF!</v>
      </c>
      <c r="K18" s="61" t="e">
        <f>L18/$C17</f>
        <v>#REF!</v>
      </c>
      <c r="L18" s="62" t="e">
        <f>J18+L17</f>
        <v>#REF!</v>
      </c>
      <c r="M18" s="61" t="e">
        <f>N18/$C17</f>
        <v>#REF!</v>
      </c>
      <c r="N18" s="62" t="e">
        <f>L18+N17</f>
        <v>#REF!</v>
      </c>
      <c r="O18" s="61" t="e">
        <f>P18/$C17</f>
        <v>#REF!</v>
      </c>
      <c r="P18" s="62" t="e">
        <f>N18+P17</f>
        <v>#REF!</v>
      </c>
    </row>
    <row r="19" spans="1:16">
      <c r="P19" s="95"/>
    </row>
  </sheetData>
  <mergeCells count="22">
    <mergeCell ref="A3:B3"/>
    <mergeCell ref="A4:B4"/>
    <mergeCell ref="L3:M3"/>
    <mergeCell ref="L4:M4"/>
    <mergeCell ref="A17:B17"/>
    <mergeCell ref="L5:M5"/>
    <mergeCell ref="E7:F7"/>
    <mergeCell ref="G7:H7"/>
    <mergeCell ref="C7:D7"/>
    <mergeCell ref="I7:J7"/>
    <mergeCell ref="C3:K3"/>
    <mergeCell ref="N5:P5"/>
    <mergeCell ref="N4:P4"/>
    <mergeCell ref="N3:P3"/>
    <mergeCell ref="K7:L7"/>
    <mergeCell ref="M7:N7"/>
    <mergeCell ref="O7:P7"/>
    <mergeCell ref="C5:K5"/>
    <mergeCell ref="C4:K4"/>
    <mergeCell ref="A1:P2"/>
    <mergeCell ref="A5:B5"/>
    <mergeCell ref="A18:B18"/>
  </mergeCells>
  <phoneticPr fontId="22" type="noConversion"/>
  <printOptions horizontalCentered="1"/>
  <pageMargins left="0.23622047244094491" right="0.23622047244094491" top="0.15748031496062992" bottom="0.74803149606299213" header="0.31496062992125984" footer="0.31496062992125984"/>
  <pageSetup paperSize="9" scale="75" pageOrder="overThenDown" orientation="landscape" useFirstPageNumber="1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36"/>
  <sheetViews>
    <sheetView zoomScale="110" zoomScaleNormal="110" workbookViewId="0">
      <selection activeCell="B1" sqref="B1:H1"/>
    </sheetView>
  </sheetViews>
  <sheetFormatPr defaultRowHeight="13.5"/>
  <cols>
    <col min="1" max="1" width="9" style="32"/>
    <col min="2" max="2" width="13.875" style="32" customWidth="1"/>
    <col min="3" max="3" width="27.625" style="32" bestFit="1" customWidth="1"/>
    <col min="4" max="4" width="13.375" style="32" customWidth="1"/>
    <col min="5" max="5" width="13" style="32" customWidth="1"/>
    <col min="6" max="1018" width="10.5" style="32" customWidth="1"/>
    <col min="1019" max="16384" width="9" style="32"/>
  </cols>
  <sheetData>
    <row r="1" spans="2:8" ht="14.25" customHeight="1">
      <c r="B1" s="125" t="s">
        <v>57</v>
      </c>
      <c r="C1" s="125"/>
      <c r="D1" s="125"/>
      <c r="E1" s="125"/>
      <c r="F1" s="125"/>
      <c r="G1" s="125"/>
      <c r="H1" s="125"/>
    </row>
    <row r="2" spans="2:8" ht="14.25" customHeight="1">
      <c r="B2" s="96"/>
      <c r="C2" s="96"/>
      <c r="D2" s="96"/>
      <c r="E2" s="96"/>
      <c r="F2" s="96"/>
      <c r="G2" s="96"/>
      <c r="H2" s="96"/>
    </row>
    <row r="3" spans="2:8" ht="14.25" customHeight="1">
      <c r="B3" s="96"/>
      <c r="C3" s="96"/>
      <c r="D3" s="96"/>
      <c r="E3" s="96"/>
      <c r="F3" s="96"/>
      <c r="G3" s="96"/>
      <c r="H3" s="96"/>
    </row>
    <row r="4" spans="2:8">
      <c r="B4" s="39" t="s">
        <v>45</v>
      </c>
      <c r="C4" s="140" t="str">
        <f>'Planilha Orçamentária'!C4</f>
        <v>Prefeitura Municipal de Itararé</v>
      </c>
      <c r="D4" s="141"/>
      <c r="E4" s="142"/>
      <c r="F4" s="138" t="s">
        <v>23</v>
      </c>
      <c r="G4" s="136">
        <f>D25</f>
        <v>0.25229532019704437</v>
      </c>
    </row>
    <row r="5" spans="2:8" ht="35.25" customHeight="1">
      <c r="B5" s="39" t="s">
        <v>44</v>
      </c>
      <c r="C5" s="143" t="str">
        <f>'Planilha Orçamentária'!C5:D5</f>
        <v>Execução de Cobertura da Quadra da E. M. C. Alice da Fonseca Braga</v>
      </c>
      <c r="D5" s="144"/>
      <c r="E5" s="145"/>
      <c r="F5" s="139"/>
      <c r="G5" s="137"/>
    </row>
    <row r="6" spans="2:8">
      <c r="B6" s="39" t="s">
        <v>43</v>
      </c>
      <c r="C6" s="146" t="str">
        <f>'Planilha Orçamentária'!C6:D6</f>
        <v>Praça Antonio Pratiano, s/nº, Santa Cruz dos Lopes, Itararé / SP</v>
      </c>
      <c r="D6" s="147"/>
      <c r="E6" s="148"/>
      <c r="F6" s="138" t="s">
        <v>49</v>
      </c>
      <c r="G6" s="136" t="s">
        <v>105</v>
      </c>
    </row>
    <row r="7" spans="2:8">
      <c r="B7" s="39" t="s">
        <v>54</v>
      </c>
      <c r="C7" s="149">
        <f>'Planilha Orçamentária'!C7:D7</f>
        <v>355.17</v>
      </c>
      <c r="D7" s="150"/>
      <c r="E7" s="151"/>
      <c r="F7" s="139"/>
      <c r="G7" s="137"/>
    </row>
    <row r="8" spans="2:8">
      <c r="B8" s="39" t="s">
        <v>50</v>
      </c>
      <c r="C8" s="152" t="str">
        <f>'Planilha Orçamentária'!C8:D8</f>
        <v>Itararé / SP</v>
      </c>
      <c r="D8" s="153"/>
      <c r="E8" s="154"/>
      <c r="F8" s="40" t="s">
        <v>52</v>
      </c>
      <c r="G8" s="43" t="s">
        <v>105</v>
      </c>
    </row>
    <row r="10" spans="2:8">
      <c r="B10" s="155" t="s">
        <v>57</v>
      </c>
      <c r="C10" s="156"/>
      <c r="D10" s="156"/>
      <c r="E10" s="156"/>
      <c r="F10" s="156"/>
      <c r="G10" s="157"/>
    </row>
    <row r="11" spans="2:8">
      <c r="B11" s="158"/>
      <c r="C11" s="159"/>
      <c r="D11" s="159"/>
      <c r="E11" s="159"/>
      <c r="F11" s="159"/>
      <c r="G11" s="160"/>
    </row>
    <row r="12" spans="2:8">
      <c r="B12" s="133" t="s">
        <v>231</v>
      </c>
      <c r="C12" s="133"/>
      <c r="D12" s="133"/>
      <c r="E12" s="134" t="s">
        <v>58</v>
      </c>
      <c r="F12" s="134"/>
      <c r="G12" s="134"/>
    </row>
    <row r="13" spans="2:8">
      <c r="B13" s="133"/>
      <c r="C13" s="133"/>
      <c r="D13" s="133"/>
      <c r="E13" s="134"/>
      <c r="F13" s="134"/>
      <c r="G13" s="134"/>
    </row>
    <row r="14" spans="2:8" ht="25.5">
      <c r="B14" s="135" t="s">
        <v>59</v>
      </c>
      <c r="C14" s="135"/>
      <c r="D14" s="33" t="s">
        <v>60</v>
      </c>
      <c r="E14" s="34" t="s">
        <v>61</v>
      </c>
      <c r="F14" s="34" t="s">
        <v>62</v>
      </c>
      <c r="G14" s="34" t="s">
        <v>63</v>
      </c>
    </row>
    <row r="15" spans="2:8">
      <c r="B15" s="127" t="s">
        <v>64</v>
      </c>
      <c r="C15" s="127"/>
      <c r="D15" s="35">
        <v>3.7999999999999999E-2</v>
      </c>
      <c r="E15" s="36">
        <v>0.03</v>
      </c>
      <c r="F15" s="36">
        <v>0.04</v>
      </c>
      <c r="G15" s="36">
        <v>5.5E-2</v>
      </c>
    </row>
    <row r="16" spans="2:8">
      <c r="B16" s="127" t="s">
        <v>65</v>
      </c>
      <c r="C16" s="127"/>
      <c r="D16" s="35">
        <v>7.0000000000000007E-2</v>
      </c>
      <c r="E16" s="36">
        <v>6.1600000000000002E-2</v>
      </c>
      <c r="F16" s="36">
        <v>7.3999999999999996E-2</v>
      </c>
      <c r="G16" s="36">
        <v>8.9599999999999999E-2</v>
      </c>
    </row>
    <row r="17" spans="2:8">
      <c r="B17" s="127" t="s">
        <v>66</v>
      </c>
      <c r="C17" s="127"/>
      <c r="D17" s="35">
        <v>1.0999999999999999E-2</v>
      </c>
      <c r="E17" s="36">
        <v>5.8999999999999999E-3</v>
      </c>
      <c r="F17" s="36">
        <v>1.23E-2</v>
      </c>
      <c r="G17" s="36">
        <v>1.3899999999999999E-2</v>
      </c>
    </row>
    <row r="18" spans="2:8">
      <c r="B18" s="127" t="s">
        <v>67</v>
      </c>
      <c r="C18" s="127"/>
      <c r="D18" s="35">
        <v>8.0000000000000002E-3</v>
      </c>
      <c r="E18" s="36">
        <v>8.0000000000000002E-3</v>
      </c>
      <c r="F18" s="36">
        <v>8.0000000000000002E-3</v>
      </c>
      <c r="G18" s="36">
        <v>0.01</v>
      </c>
      <c r="H18" s="2"/>
    </row>
    <row r="19" spans="2:8">
      <c r="B19" s="127" t="s">
        <v>68</v>
      </c>
      <c r="C19" s="127"/>
      <c r="D19" s="35">
        <v>1.15E-2</v>
      </c>
      <c r="E19" s="36">
        <v>9.7000000000000003E-3</v>
      </c>
      <c r="F19" s="36">
        <v>1.2699999999999999E-2</v>
      </c>
      <c r="G19" s="36">
        <v>1.2699999999999999E-2</v>
      </c>
    </row>
    <row r="20" spans="2:8">
      <c r="B20" s="127" t="s">
        <v>69</v>
      </c>
      <c r="C20" s="127"/>
      <c r="D20" s="35">
        <v>8.6499999999999994E-2</v>
      </c>
      <c r="E20" s="126" t="s">
        <v>70</v>
      </c>
      <c r="F20" s="126"/>
      <c r="G20" s="126"/>
    </row>
    <row r="21" spans="2:8">
      <c r="B21" s="127" t="s">
        <v>71</v>
      </c>
      <c r="C21" s="127"/>
      <c r="D21" s="35">
        <v>6.4999999999999997E-3</v>
      </c>
      <c r="E21" s="126"/>
      <c r="F21" s="126"/>
      <c r="G21" s="126"/>
    </row>
    <row r="22" spans="2:8">
      <c r="B22" s="127" t="s">
        <v>72</v>
      </c>
      <c r="C22" s="127"/>
      <c r="D22" s="35">
        <v>0.03</v>
      </c>
      <c r="E22" s="126"/>
      <c r="F22" s="126"/>
      <c r="G22" s="126"/>
    </row>
    <row r="23" spans="2:8">
      <c r="B23" s="127" t="s">
        <v>73</v>
      </c>
      <c r="C23" s="127"/>
      <c r="D23" s="35">
        <v>0.05</v>
      </c>
      <c r="E23" s="126" t="s">
        <v>74</v>
      </c>
      <c r="F23" s="126"/>
      <c r="G23" s="126"/>
    </row>
    <row r="24" spans="2:8">
      <c r="B24" s="127" t="s">
        <v>75</v>
      </c>
      <c r="C24" s="127"/>
      <c r="D24" s="37">
        <v>0</v>
      </c>
      <c r="E24" s="126" t="s">
        <v>76</v>
      </c>
      <c r="F24" s="126"/>
      <c r="G24" s="126"/>
    </row>
    <row r="25" spans="2:8">
      <c r="B25" s="128" t="s">
        <v>77</v>
      </c>
      <c r="C25" s="128"/>
      <c r="D25" s="38">
        <f>(((1+D15+D18+D19)*(1+D17)*(1+D16))/(1-D20))-1</f>
        <v>0.25229532019704437</v>
      </c>
      <c r="E25" s="36">
        <v>0.24</v>
      </c>
      <c r="F25" s="36">
        <v>0.25840000000000002</v>
      </c>
      <c r="G25" s="36">
        <v>0.27860000000000001</v>
      </c>
    </row>
    <row r="26" spans="2:8">
      <c r="B26" s="129" t="s">
        <v>78</v>
      </c>
      <c r="C26" s="129"/>
      <c r="D26" s="129"/>
      <c r="E26" s="129"/>
      <c r="F26" s="129"/>
      <c r="G26" s="129"/>
    </row>
    <row r="27" spans="2:8">
      <c r="B27" s="130" t="s">
        <v>79</v>
      </c>
      <c r="C27" s="130"/>
      <c r="D27" s="130"/>
      <c r="E27" s="131">
        <v>0.2034</v>
      </c>
      <c r="F27" s="131">
        <v>0.22120000000000001</v>
      </c>
      <c r="G27" s="131">
        <v>0.25</v>
      </c>
    </row>
    <row r="28" spans="2:8">
      <c r="B28" s="130"/>
      <c r="C28" s="130"/>
      <c r="D28" s="130"/>
      <c r="E28" s="131"/>
      <c r="F28" s="131"/>
      <c r="G28" s="131"/>
    </row>
    <row r="29" spans="2:8">
      <c r="B29" s="1"/>
      <c r="C29" s="1"/>
      <c r="D29" s="29"/>
      <c r="E29" s="1"/>
      <c r="F29" s="1"/>
      <c r="G29" s="1"/>
    </row>
    <row r="30" spans="2:8">
      <c r="B30" s="1"/>
      <c r="C30" s="1"/>
      <c r="D30" s="29"/>
      <c r="E30" s="1"/>
      <c r="F30" s="1"/>
      <c r="G30" s="1"/>
    </row>
    <row r="31" spans="2:8" ht="16.5" customHeight="1">
      <c r="B31" s="132" t="s">
        <v>136</v>
      </c>
      <c r="C31" s="132"/>
      <c r="D31" s="132"/>
      <c r="E31" s="132"/>
      <c r="F31" s="132"/>
      <c r="G31" s="132"/>
    </row>
    <row r="32" spans="2:8">
      <c r="B32" s="132"/>
      <c r="C32" s="132"/>
      <c r="D32" s="132"/>
      <c r="E32" s="132"/>
      <c r="F32" s="132"/>
      <c r="G32" s="132"/>
    </row>
    <row r="33" spans="2:7">
      <c r="B33" s="132"/>
      <c r="C33" s="132"/>
      <c r="D33" s="132"/>
      <c r="E33" s="132"/>
      <c r="F33" s="132"/>
      <c r="G33" s="132"/>
    </row>
    <row r="34" spans="2:7">
      <c r="B34" s="30"/>
      <c r="C34" s="30"/>
      <c r="D34" s="30"/>
      <c r="E34" s="30"/>
      <c r="F34" s="30"/>
      <c r="G34" s="30"/>
    </row>
    <row r="35" spans="2:7">
      <c r="B35" s="1"/>
      <c r="C35" s="1"/>
      <c r="D35" s="29"/>
      <c r="E35" s="1"/>
      <c r="F35" s="1"/>
      <c r="G35" s="1"/>
    </row>
    <row r="36" spans="2:7">
      <c r="B36" s="1"/>
      <c r="C36" s="1"/>
      <c r="D36" s="29"/>
      <c r="E36" s="1"/>
      <c r="F36" s="1"/>
      <c r="G36" s="1"/>
    </row>
  </sheetData>
  <mergeCells count="34">
    <mergeCell ref="B14:C14"/>
    <mergeCell ref="G4:G5"/>
    <mergeCell ref="F6:F7"/>
    <mergeCell ref="G6:G7"/>
    <mergeCell ref="F4:F5"/>
    <mergeCell ref="C4:E4"/>
    <mergeCell ref="C5:E5"/>
    <mergeCell ref="C6:E6"/>
    <mergeCell ref="C7:E7"/>
    <mergeCell ref="C8:E8"/>
    <mergeCell ref="B10:G11"/>
    <mergeCell ref="B25:C25"/>
    <mergeCell ref="B26:G26"/>
    <mergeCell ref="B27:D28"/>
    <mergeCell ref="E27:E28"/>
    <mergeCell ref="F27:F28"/>
    <mergeCell ref="G27:G28"/>
    <mergeCell ref="B31:G33"/>
    <mergeCell ref="B1:H1"/>
    <mergeCell ref="E24:G24"/>
    <mergeCell ref="B15:C15"/>
    <mergeCell ref="B16:C16"/>
    <mergeCell ref="B17:C17"/>
    <mergeCell ref="B18:C18"/>
    <mergeCell ref="B19:C19"/>
    <mergeCell ref="B20:C20"/>
    <mergeCell ref="E20:G22"/>
    <mergeCell ref="B21:C21"/>
    <mergeCell ref="B22:C22"/>
    <mergeCell ref="B23:C23"/>
    <mergeCell ref="E23:G23"/>
    <mergeCell ref="B24:C24"/>
    <mergeCell ref="B12:D13"/>
    <mergeCell ref="E12:G13"/>
  </mergeCells>
  <pageMargins left="0.511811024" right="0.511811024" top="0.78740157499999996" bottom="0.78740157499999996" header="0.31496062000000002" footer="0.31496062000000002"/>
  <pageSetup paperSize="9" scale="8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827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1</vt:i4>
      </vt:variant>
    </vt:vector>
  </HeadingPairs>
  <TitlesOfParts>
    <vt:vector size="5" baseType="lpstr">
      <vt:lpstr>Planilha Orçamentária</vt:lpstr>
      <vt:lpstr>Composição de Itens</vt:lpstr>
      <vt:lpstr>Cronograma_F_F</vt:lpstr>
      <vt:lpstr>BDI</vt:lpstr>
      <vt:lpstr>Cronograma_F_F!Area_de_impressao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Mirella Fillus</dc:creator>
  <cp:lastModifiedBy>Mirella Fillus</cp:lastModifiedBy>
  <cp:revision>518</cp:revision>
  <cp:lastPrinted>2025-12-10T18:05:20Z</cp:lastPrinted>
  <dcterms:created xsi:type="dcterms:W3CDTF">2005-07-23T14:00:58Z</dcterms:created>
  <dcterms:modified xsi:type="dcterms:W3CDTF">2026-03-13T17:18:53Z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mpany">
    <vt:lpwstr>Engenheiro</vt:lpwstr>
  </property>
  <property fmtid="{D5CDD505-2E9C-101B-9397-08002B2CF9AE}" pid="4" name="DocSecurity">
    <vt:r8>0</vt:r8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